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autoCompressPictures="0"/>
  <xr:revisionPtr revIDLastSave="0" documentId="13_ncr:1_{272F529C-8685-4521-9486-E83738930BF6}" xr6:coauthVersionLast="47" xr6:coauthVersionMax="47" xr10:uidLastSave="{00000000-0000-0000-0000-000000000000}"/>
  <bookViews>
    <workbookView xWindow="-120" yWindow="-120" windowWidth="29040" windowHeight="15840" tabRatio="788" xr2:uid="{00000000-000D-0000-FFFF-FFFF00000000}"/>
  </bookViews>
  <sheets>
    <sheet name="Verzio_2025_02_06" sheetId="14" r:id="rId1"/>
  </sheets>
  <definedNames>
    <definedName name="HétKezdete">Verzio_2025_02_06!$B$3</definedName>
    <definedName name="HétKezdeteÉrték">IF(HétKezdete="HÉTFŐ",2,1)</definedName>
    <definedName name="Hétköznap">{"HÉTFŐ","KEDD","SZERDA","CSÜTÖRTÖK","PÉNTEK","SZOMBAT","VASÁRNAP"}</definedName>
    <definedName name="HétköznapBeállítás">MATCH(HétKezdete,Hétköznap,0)+10</definedName>
    <definedName name="Hónapok">{"Január","Február","Március","Április","Május","Június","Július","Augusztus","Szeptember","Október","November","December"}</definedName>
    <definedName name="Napok">{0,1,2,3,4,5,6}</definedName>
    <definedName name="Naptár10Év">Verzio_2025_02_06!$B$128</definedName>
    <definedName name="Naptár10Hónap">Verzio_2025_02_06!$C$128</definedName>
    <definedName name="Naptár10HónapBeállítás">MATCH(Naptár10Hónap,Hónapok,0)</definedName>
    <definedName name="Naptár11Év">Verzio_2025_02_06!$B$142</definedName>
    <definedName name="Naptár11Hónap">Verzio_2025_02_06!$C$142</definedName>
    <definedName name="Naptár11HónapBeállítás">MATCH(Naptár11Hónap,Hónapok,0)</definedName>
    <definedName name="Naptár12Év">Verzio_2025_02_06!$B$156</definedName>
    <definedName name="Naptár12Hónap">Verzio_2025_02_06!$C$156</definedName>
    <definedName name="Naptár12HónapBeállítás">MATCH(Naptár12Hónap,Hónapok,0)</definedName>
    <definedName name="Naptár1Év">Verzio_2025_02_06!$B$2</definedName>
    <definedName name="Naptár1Hónap">Verzio_2025_02_06!$C$2</definedName>
    <definedName name="Naptár1HónapBeállítás">MATCH(Naptár1Hónap,Hónapok,0)</definedName>
    <definedName name="Naptár2Év">Verzio_2025_02_06!$B$16</definedName>
    <definedName name="Naptár2Hónap">Verzio_2025_02_06!$C$16</definedName>
    <definedName name="Naptár2HónapBeállítás">MATCH(Naptár2Hónap,Hónapok,0)</definedName>
    <definedName name="Naptár3Év">Verzio_2025_02_06!$B$30</definedName>
    <definedName name="Naptár3Hónap">Verzio_2025_02_06!$C$30</definedName>
    <definedName name="Naptár3HónapBeállítás">MATCH(Naptár3Hónap,Hónapok,0)</definedName>
    <definedName name="Naptár4Év">Verzio_2025_02_06!$B$44</definedName>
    <definedName name="Naptár4Hónap">Verzio_2025_02_06!$C$44</definedName>
    <definedName name="Naptár4HónapBeállítás">MATCH(Naptár4Hónap,Hónapok,0)</definedName>
    <definedName name="Naptár5Év">Verzio_2025_02_06!$B$58</definedName>
    <definedName name="Naptár5Hónap">Verzio_2025_02_06!$C$58</definedName>
    <definedName name="Naptár5HónapBeállítás">MATCH(Naptár5Hónap,Hónapok,0)</definedName>
    <definedName name="Naptár6Év">Verzio_2025_02_06!$B$72</definedName>
    <definedName name="Naptár6Hónap">Verzio_2025_02_06!$C$72</definedName>
    <definedName name="Naptár6HónapBeállítás">MATCH(Naptár6Hónap,Hónapok,0)</definedName>
    <definedName name="Naptár7Év">Verzio_2025_02_06!$B$86</definedName>
    <definedName name="Naptár7Hónap">Verzio_2025_02_06!$C$86</definedName>
    <definedName name="Naptár7HónapBeállítás">MATCH(Naptár7Hónap,Hónapok,0)</definedName>
    <definedName name="Naptár8Év">Verzio_2025_02_06!$B$100</definedName>
    <definedName name="Naptár8Hónap">Verzio_2025_02_06!$C$100</definedName>
    <definedName name="Naptár8HónapBeállítás">MATCH(Naptár8Hónap,Hónapok,0)</definedName>
    <definedName name="Naptár9Év">Verzio_2025_02_06!$B$114</definedName>
    <definedName name="Naptár9Hónap">Verzio_2025_02_06!$C$114</definedName>
    <definedName name="Naptár9HónapBeállítás">MATCH(Naptár9Hónap,Hónapok,0)</definedName>
    <definedName name="_xlnm.Print_Area" localSheetId="0">Verzio_2025_02_06!$B$2:$I$169</definedName>
    <definedName name="OszlopCímTartomány1..H12.1">Verzio_2025_02_06!$B$3</definedName>
    <definedName name="OszlopCímTartomány10..H54.1">Verzio_2025_02_06!$B$45</definedName>
    <definedName name="OszlopCímTartomány11..C56.1">Verzio_2025_02_06!$B$45</definedName>
    <definedName name="OszlopCímTartomány12..D56.1">Verzio_2025_02_06!$D$56</definedName>
    <definedName name="OszlopCímTartomány13..H68.1">Verzio_2025_02_06!$B$59</definedName>
    <definedName name="OszlopCímTartomány14..C70.1">Verzio_2025_02_06!$B$59</definedName>
    <definedName name="OszlopCímTartomány15..D70.1">Verzio_2025_02_06!$D$70</definedName>
    <definedName name="OszlopCímTartomány16..H82.1">Verzio_2025_02_06!$B$73</definedName>
    <definedName name="OszlopCímTartomány17..C84.1">Verzio_2025_02_06!$B$73</definedName>
    <definedName name="OszlopCímTartomány18..D84.1">Verzio_2025_02_06!$D$84</definedName>
    <definedName name="OszlopCímTartomány19..H96.1">Verzio_2025_02_06!$B$87</definedName>
    <definedName name="OszlopCímTartomány2..C14.1">Verzio_2025_02_06!$B$3</definedName>
    <definedName name="OszlopCímTartomány20..C98.1">Verzio_2025_02_06!$B$87</definedName>
    <definedName name="OszlopCímTartomány21..D98.1">Verzio_2025_02_06!$D$98</definedName>
    <definedName name="OszlopCímTartomány22..H110.1">Verzio_2025_02_06!$B$101</definedName>
    <definedName name="OszlopCímTartomány23..C112.1">Verzio_2025_02_06!$B$101</definedName>
    <definedName name="OszlopCímTartomány24..D112.1">Verzio_2025_02_06!$D$112</definedName>
    <definedName name="OszlopCímTartomány25..H124.1">Verzio_2025_02_06!$B$115</definedName>
    <definedName name="OszlopCímTartomány26..C126.1">Verzio_2025_02_06!$B$115</definedName>
    <definedName name="OszlopCímTartomány27..D126.1">Verzio_2025_02_06!$D$126</definedName>
    <definedName name="OszlopCímTartomány28..H138.1">Verzio_2025_02_06!$B$129</definedName>
    <definedName name="OszlopCímTartomány29..C140.1">Verzio_2025_02_06!$B$129</definedName>
    <definedName name="OszlopCímTartomány3..D14.1">Verzio_2025_02_06!$D$14</definedName>
    <definedName name="OszlopCímTartomány30..D140.1">Verzio_2025_02_06!$D$140</definedName>
    <definedName name="OszlopCímTartomány31..H152.1">Verzio_2025_02_06!$B$143</definedName>
    <definedName name="OszlopCímTartomány32..C154.1">Verzio_2025_02_06!$B$143</definedName>
    <definedName name="OszlopCímTartomány33..D154.1">Verzio_2025_02_06!$D$154</definedName>
    <definedName name="OszlopCímTartomány34..H166.1">Verzio_2025_02_06!$B$157</definedName>
    <definedName name="OszlopCímTartomány35..C168.1">Verzio_2025_02_06!$B$157</definedName>
    <definedName name="OszlopCímTartomány36..D168.1">Verzio_2025_02_06!$D$168</definedName>
    <definedName name="OszlopCímTartomány4..H26.1">Verzio_2025_02_06!$B$17</definedName>
    <definedName name="OszlopCímTartomány5..C28.1">Verzio_2025_02_06!$B$17</definedName>
    <definedName name="OszlopCímTartomány6..D28.1">Verzio_2025_02_06!$D$28</definedName>
    <definedName name="OszlopCímTartomány7..H40.1">Verzio_2025_02_06!$B$31</definedName>
    <definedName name="OszlopCímTartomány8..C42.1">Verzio_2025_02_06!$B$31</definedName>
    <definedName name="OszlopCímTartomány9..D42.1">Verzio_2025_02_06!$D$42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4" l="1"/>
  <c r="C16" i="14" l="1"/>
  <c r="B16" i="14"/>
  <c r="C30" i="14" l="1"/>
  <c r="B4" i="14" a="1"/>
  <c r="B4" i="14" s="1"/>
  <c r="B6" i="14" a="1"/>
  <c r="H6" i="14" s="1"/>
  <c r="B8" i="14" a="1"/>
  <c r="E8" i="14" s="1"/>
  <c r="B10" i="14" a="1"/>
  <c r="G10" i="14" s="1"/>
  <c r="B12" i="14" a="1"/>
  <c r="G12" i="14" s="1"/>
  <c r="B14" i="14" a="1"/>
  <c r="B14" i="14" s="1"/>
  <c r="F6" i="14" l="1"/>
  <c r="B6" i="14"/>
  <c r="D6" i="14"/>
  <c r="C6" i="14"/>
  <c r="F12" i="14"/>
  <c r="D12" i="14"/>
  <c r="E6" i="14"/>
  <c r="G6" i="14"/>
  <c r="H4" i="14"/>
  <c r="H3" i="14" s="1"/>
  <c r="B20" i="14" a="1"/>
  <c r="C20" i="14" s="1"/>
  <c r="E10" i="14"/>
  <c r="B10" i="14"/>
  <c r="C4" i="14"/>
  <c r="C3" i="14" s="1"/>
  <c r="D4" i="14"/>
  <c r="D3" i="14" s="1"/>
  <c r="F10" i="14"/>
  <c r="F4" i="14"/>
  <c r="F3" i="14" s="1"/>
  <c r="E4" i="14"/>
  <c r="E3" i="14" s="1"/>
  <c r="C8" i="14"/>
  <c r="F8" i="14"/>
  <c r="G8" i="14"/>
  <c r="B26" i="14" a="1"/>
  <c r="B26" i="14" s="1"/>
  <c r="B18" i="14" a="1"/>
  <c r="B18" i="14" s="1"/>
  <c r="B17" i="14" s="1"/>
  <c r="B28" i="14" a="1"/>
  <c r="C28" i="14" s="1"/>
  <c r="B24" i="14" a="1"/>
  <c r="B24" i="14" s="1"/>
  <c r="B12" i="14"/>
  <c r="C10" i="14"/>
  <c r="H8" i="14"/>
  <c r="C12" i="14"/>
  <c r="C14" i="14"/>
  <c r="E12" i="14"/>
  <c r="B22" i="14" a="1"/>
  <c r="F22" i="14" s="1"/>
  <c r="H10" i="14"/>
  <c r="D10" i="14"/>
  <c r="H12" i="14"/>
  <c r="D8" i="14"/>
  <c r="B8" i="14"/>
  <c r="G4" i="14"/>
  <c r="G3" i="14" s="1"/>
  <c r="B30" i="14"/>
  <c r="C44" i="14" l="1"/>
  <c r="F20" i="14"/>
  <c r="H20" i="14"/>
  <c r="G20" i="14"/>
  <c r="B20" i="14"/>
  <c r="E20" i="14"/>
  <c r="D20" i="14"/>
  <c r="B44" i="14"/>
  <c r="G18" i="14"/>
  <c r="G17" i="14" s="1"/>
  <c r="F18" i="14"/>
  <c r="F17" i="14" s="1"/>
  <c r="D18" i="14"/>
  <c r="D17" i="14" s="1"/>
  <c r="D24" i="14"/>
  <c r="B28" i="14"/>
  <c r="H18" i="14"/>
  <c r="H17" i="14" s="1"/>
  <c r="H24" i="14"/>
  <c r="C18" i="14"/>
  <c r="C17" i="14" s="1"/>
  <c r="E18" i="14"/>
  <c r="E17" i="14" s="1"/>
  <c r="B22" i="14"/>
  <c r="C24" i="14"/>
  <c r="E24" i="14"/>
  <c r="G24" i="14"/>
  <c r="E26" i="14"/>
  <c r="F26" i="14"/>
  <c r="G26" i="14"/>
  <c r="F24" i="14"/>
  <c r="H26" i="14"/>
  <c r="D26" i="14"/>
  <c r="C26" i="14"/>
  <c r="C22" i="14"/>
  <c r="D22" i="14"/>
  <c r="E22" i="14"/>
  <c r="B36" i="14" a="1"/>
  <c r="B36" i="14" s="1"/>
  <c r="B42" i="14" a="1"/>
  <c r="C42" i="14" s="1"/>
  <c r="B38" i="14" a="1"/>
  <c r="H38" i="14" s="1"/>
  <c r="B34" i="14" a="1"/>
  <c r="D34" i="14" s="1"/>
  <c r="B32" i="14" a="1"/>
  <c r="G32" i="14" s="1"/>
  <c r="G31" i="14" s="1"/>
  <c r="B40" i="14" a="1"/>
  <c r="H40" i="14" s="1"/>
  <c r="G22" i="14"/>
  <c r="H22" i="14"/>
  <c r="C58" i="14" l="1"/>
  <c r="B56" i="14" a="1"/>
  <c r="C56" i="14" s="1"/>
  <c r="G36" i="14"/>
  <c r="C36" i="14"/>
  <c r="E40" i="14"/>
  <c r="B42" i="14"/>
  <c r="D40" i="14"/>
  <c r="F36" i="14"/>
  <c r="B40" i="14"/>
  <c r="E36" i="14"/>
  <c r="H34" i="14"/>
  <c r="B34" i="14"/>
  <c r="B38" i="14"/>
  <c r="F38" i="14"/>
  <c r="B32" i="14"/>
  <c r="B31" i="14" s="1"/>
  <c r="F32" i="14"/>
  <c r="F31" i="14" s="1"/>
  <c r="E32" i="14"/>
  <c r="E31" i="14" s="1"/>
  <c r="C32" i="14"/>
  <c r="C31" i="14" s="1"/>
  <c r="H36" i="14"/>
  <c r="E34" i="14"/>
  <c r="B54" i="14" a="1"/>
  <c r="E54" i="14" s="1"/>
  <c r="B58" i="14"/>
  <c r="D36" i="14"/>
  <c r="D32" i="14"/>
  <c r="D31" i="14" s="1"/>
  <c r="D38" i="14"/>
  <c r="C38" i="14"/>
  <c r="E38" i="14"/>
  <c r="G38" i="14"/>
  <c r="B52" i="14" a="1"/>
  <c r="D52" i="14" s="1"/>
  <c r="B46" i="14" a="1"/>
  <c r="G46" i="14" s="1"/>
  <c r="G45" i="14" s="1"/>
  <c r="G34" i="14"/>
  <c r="C34" i="14"/>
  <c r="H32" i="14"/>
  <c r="H31" i="14" s="1"/>
  <c r="F34" i="14"/>
  <c r="C40" i="14"/>
  <c r="F40" i="14"/>
  <c r="G40" i="14"/>
  <c r="B50" i="14" a="1"/>
  <c r="H50" i="14" s="1"/>
  <c r="B48" i="14" a="1"/>
  <c r="B48" i="14" s="1"/>
  <c r="C72" i="14" l="1"/>
  <c r="B56" i="14"/>
  <c r="H54" i="14"/>
  <c r="E52" i="14"/>
  <c r="C46" i="14"/>
  <c r="C45" i="14" s="1"/>
  <c r="G48" i="14"/>
  <c r="F48" i="14"/>
  <c r="H48" i="14"/>
  <c r="G50" i="14"/>
  <c r="D48" i="14"/>
  <c r="B72" i="14"/>
  <c r="B50" i="14"/>
  <c r="B46" i="14"/>
  <c r="B45" i="14" s="1"/>
  <c r="F46" i="14"/>
  <c r="F45" i="14" s="1"/>
  <c r="C50" i="14"/>
  <c r="D50" i="14"/>
  <c r="H52" i="14"/>
  <c r="H46" i="14"/>
  <c r="H45" i="14" s="1"/>
  <c r="E46" i="14"/>
  <c r="E45" i="14" s="1"/>
  <c r="E48" i="14"/>
  <c r="F50" i="14"/>
  <c r="D46" i="14"/>
  <c r="D45" i="14" s="1"/>
  <c r="E50" i="14"/>
  <c r="C52" i="14"/>
  <c r="G52" i="14"/>
  <c r="B52" i="14"/>
  <c r="F54" i="14"/>
  <c r="B54" i="14"/>
  <c r="C54" i="14"/>
  <c r="F52" i="14"/>
  <c r="D54" i="14"/>
  <c r="G54" i="14"/>
  <c r="C48" i="14"/>
  <c r="B64" i="14" a="1"/>
  <c r="E64" i="14" s="1"/>
  <c r="B70" i="14" a="1"/>
  <c r="C70" i="14" s="1"/>
  <c r="B66" i="14" a="1"/>
  <c r="E66" i="14" s="1"/>
  <c r="B62" i="14" a="1"/>
  <c r="E62" i="14" s="1"/>
  <c r="B68" i="14" a="1"/>
  <c r="F68" i="14" s="1"/>
  <c r="B60" i="14" a="1"/>
  <c r="B60" i="14" s="1"/>
  <c r="B59" i="14" s="1"/>
  <c r="C86" i="14" l="1"/>
  <c r="B76" i="14" a="1"/>
  <c r="B76" i="14" s="1"/>
  <c r="B84" i="14" a="1"/>
  <c r="B82" i="14" a="1"/>
  <c r="E82" i="14" s="1"/>
  <c r="B68" i="14"/>
  <c r="D64" i="14"/>
  <c r="C62" i="14"/>
  <c r="H62" i="14"/>
  <c r="B62" i="14"/>
  <c r="F64" i="14"/>
  <c r="B74" i="14" a="1"/>
  <c r="B80" i="14" a="1"/>
  <c r="D80" i="14" s="1"/>
  <c r="G62" i="14"/>
  <c r="B86" i="14"/>
  <c r="F62" i="14"/>
  <c r="D62" i="14"/>
  <c r="B78" i="14" a="1"/>
  <c r="C78" i="14" s="1"/>
  <c r="H64" i="14"/>
  <c r="B70" i="14"/>
  <c r="D66" i="14"/>
  <c r="H60" i="14"/>
  <c r="H59" i="14" s="1"/>
  <c r="G68" i="14"/>
  <c r="D68" i="14"/>
  <c r="C64" i="14"/>
  <c r="G64" i="14"/>
  <c r="B64" i="14"/>
  <c r="G66" i="14"/>
  <c r="B66" i="14"/>
  <c r="C66" i="14"/>
  <c r="F60" i="14"/>
  <c r="F59" i="14" s="1"/>
  <c r="E60" i="14"/>
  <c r="E59" i="14" s="1"/>
  <c r="C60" i="14"/>
  <c r="C59" i="14" s="1"/>
  <c r="H68" i="14"/>
  <c r="G60" i="14"/>
  <c r="G59" i="14" s="1"/>
  <c r="H66" i="14"/>
  <c r="C68" i="14"/>
  <c r="F66" i="14"/>
  <c r="D60" i="14"/>
  <c r="D59" i="14" s="1"/>
  <c r="E68" i="14"/>
  <c r="C100" i="14" l="1"/>
  <c r="C76" i="14"/>
  <c r="E76" i="14"/>
  <c r="D76" i="14"/>
  <c r="H76" i="14"/>
  <c r="F76" i="14"/>
  <c r="B98" i="14" a="1"/>
  <c r="C98" i="14" s="1"/>
  <c r="G76" i="14"/>
  <c r="C82" i="14"/>
  <c r="B82" i="14"/>
  <c r="F82" i="14"/>
  <c r="B92" i="14" a="1"/>
  <c r="D92" i="14" s="1"/>
  <c r="G80" i="14"/>
  <c r="C80" i="14"/>
  <c r="H82" i="14"/>
  <c r="B94" i="14" a="1"/>
  <c r="H94" i="14" s="1"/>
  <c r="G82" i="14"/>
  <c r="D82" i="14"/>
  <c r="B84" i="14"/>
  <c r="C84" i="14"/>
  <c r="C74" i="14"/>
  <c r="C73" i="14" s="1"/>
  <c r="B74" i="14"/>
  <c r="B73" i="14" s="1"/>
  <c r="B90" i="14" a="1"/>
  <c r="B88" i="14" a="1"/>
  <c r="E74" i="14"/>
  <c r="E73" i="14" s="1"/>
  <c r="B100" i="14"/>
  <c r="B96" i="14" a="1"/>
  <c r="H96" i="14" s="1"/>
  <c r="H74" i="14"/>
  <c r="H73" i="14" s="1"/>
  <c r="F74" i="14"/>
  <c r="F73" i="14" s="1"/>
  <c r="G74" i="14"/>
  <c r="G73" i="14" s="1"/>
  <c r="D74" i="14"/>
  <c r="D73" i="14" s="1"/>
  <c r="E78" i="14"/>
  <c r="H78" i="14"/>
  <c r="F78" i="14"/>
  <c r="G78" i="14"/>
  <c r="D78" i="14"/>
  <c r="B78" i="14"/>
  <c r="B80" i="14"/>
  <c r="F80" i="14"/>
  <c r="H80" i="14"/>
  <c r="E80" i="14"/>
  <c r="C114" i="14" l="1"/>
  <c r="B92" i="14"/>
  <c r="B98" i="14"/>
  <c r="B102" i="14" a="1"/>
  <c r="H102" i="14" s="1"/>
  <c r="H101" i="14" s="1"/>
  <c r="F92" i="14"/>
  <c r="B112" i="14" a="1"/>
  <c r="B112" i="14" s="1"/>
  <c r="G92" i="14"/>
  <c r="B106" i="14" a="1"/>
  <c r="E106" i="14" s="1"/>
  <c r="B104" i="14" a="1"/>
  <c r="B104" i="14" s="1"/>
  <c r="D94" i="14"/>
  <c r="C92" i="14"/>
  <c r="E92" i="14"/>
  <c r="H92" i="14"/>
  <c r="F94" i="14"/>
  <c r="G94" i="14"/>
  <c r="C94" i="14"/>
  <c r="B96" i="14"/>
  <c r="D96" i="14"/>
  <c r="F96" i="14"/>
  <c r="C96" i="14"/>
  <c r="B114" i="14"/>
  <c r="B110" i="14" a="1"/>
  <c r="E110" i="14" s="1"/>
  <c r="B108" i="14" a="1"/>
  <c r="B108" i="14" s="1"/>
  <c r="B94" i="14"/>
  <c r="E94" i="14"/>
  <c r="E90" i="14"/>
  <c r="G90" i="14"/>
  <c r="F90" i="14"/>
  <c r="B90" i="14"/>
  <c r="H90" i="14"/>
  <c r="D90" i="14"/>
  <c r="C90" i="14"/>
  <c r="G88" i="14"/>
  <c r="G87" i="14" s="1"/>
  <c r="E88" i="14"/>
  <c r="E87" i="14" s="1"/>
  <c r="C88" i="14"/>
  <c r="C87" i="14" s="1"/>
  <c r="B88" i="14"/>
  <c r="B87" i="14" s="1"/>
  <c r="H88" i="14"/>
  <c r="H87" i="14" s="1"/>
  <c r="D88" i="14"/>
  <c r="D87" i="14" s="1"/>
  <c r="F88" i="14"/>
  <c r="F87" i="14" s="1"/>
  <c r="E96" i="14"/>
  <c r="G96" i="14"/>
  <c r="C128" i="14" l="1"/>
  <c r="D102" i="14"/>
  <c r="D101" i="14" s="1"/>
  <c r="C102" i="14"/>
  <c r="C101" i="14" s="1"/>
  <c r="C112" i="14"/>
  <c r="D104" i="14"/>
  <c r="G102" i="14"/>
  <c r="G101" i="14" s="1"/>
  <c r="B120" i="14" a="1"/>
  <c r="C120" i="14" s="1"/>
  <c r="F102" i="14"/>
  <c r="F101" i="14" s="1"/>
  <c r="E102" i="14"/>
  <c r="E101" i="14" s="1"/>
  <c r="C104" i="14"/>
  <c r="B102" i="14"/>
  <c r="B101" i="14" s="1"/>
  <c r="B116" i="14" a="1"/>
  <c r="F116" i="14" s="1"/>
  <c r="F115" i="14" s="1"/>
  <c r="C106" i="14"/>
  <c r="B124" i="14" a="1"/>
  <c r="G124" i="14" s="1"/>
  <c r="B106" i="14"/>
  <c r="G106" i="14"/>
  <c r="H106" i="14"/>
  <c r="H104" i="14"/>
  <c r="E104" i="14"/>
  <c r="G104" i="14"/>
  <c r="F104" i="14"/>
  <c r="B122" i="14" a="1"/>
  <c r="E122" i="14" s="1"/>
  <c r="D106" i="14"/>
  <c r="F106" i="14"/>
  <c r="B126" i="14" a="1"/>
  <c r="B126" i="14" s="1"/>
  <c r="B128" i="14"/>
  <c r="C108" i="14"/>
  <c r="D108" i="14"/>
  <c r="B118" i="14" a="1"/>
  <c r="F118" i="14" s="1"/>
  <c r="G108" i="14"/>
  <c r="H108" i="14"/>
  <c r="H110" i="14"/>
  <c r="G110" i="14"/>
  <c r="B110" i="14"/>
  <c r="E108" i="14"/>
  <c r="D110" i="14"/>
  <c r="F110" i="14"/>
  <c r="F108" i="14"/>
  <c r="C110" i="14"/>
  <c r="C142" i="14" l="1"/>
  <c r="H120" i="14"/>
  <c r="E120" i="14"/>
  <c r="D120" i="14"/>
  <c r="G120" i="14"/>
  <c r="B120" i="14"/>
  <c r="F120" i="14"/>
  <c r="H116" i="14"/>
  <c r="H115" i="14" s="1"/>
  <c r="B134" i="14" a="1"/>
  <c r="D134" i="14" s="1"/>
  <c r="H124" i="14"/>
  <c r="C124" i="14"/>
  <c r="C116" i="14"/>
  <c r="C115" i="14" s="1"/>
  <c r="B122" i="14"/>
  <c r="E116" i="14"/>
  <c r="E115" i="14" s="1"/>
  <c r="B116" i="14"/>
  <c r="B115" i="14" s="1"/>
  <c r="D124" i="14"/>
  <c r="B130" i="14" a="1"/>
  <c r="F130" i="14" s="1"/>
  <c r="F129" i="14" s="1"/>
  <c r="B138" i="14" a="1"/>
  <c r="F138" i="14" s="1"/>
  <c r="B140" i="14" a="1"/>
  <c r="B140" i="14" s="1"/>
  <c r="B124" i="14"/>
  <c r="E124" i="14"/>
  <c r="D116" i="14"/>
  <c r="D115" i="14" s="1"/>
  <c r="G116" i="14"/>
  <c r="G115" i="14" s="1"/>
  <c r="H118" i="14"/>
  <c r="B136" i="14" a="1"/>
  <c r="C136" i="14" s="1"/>
  <c r="E118" i="14"/>
  <c r="B142" i="14"/>
  <c r="G122" i="14"/>
  <c r="D122" i="14"/>
  <c r="H122" i="14"/>
  <c r="F124" i="14"/>
  <c r="F122" i="14"/>
  <c r="C126" i="14"/>
  <c r="B132" i="14" a="1"/>
  <c r="G132" i="14" s="1"/>
  <c r="D118" i="14"/>
  <c r="C122" i="14"/>
  <c r="G118" i="14"/>
  <c r="C118" i="14"/>
  <c r="B118" i="14"/>
  <c r="C156" i="14" l="1"/>
  <c r="B134" i="14"/>
  <c r="C134" i="14"/>
  <c r="H134" i="14"/>
  <c r="E134" i="14"/>
  <c r="F134" i="14"/>
  <c r="G134" i="14"/>
  <c r="D130" i="14"/>
  <c r="D129" i="14" s="1"/>
  <c r="C130" i="14"/>
  <c r="C129" i="14" s="1"/>
  <c r="H130" i="14"/>
  <c r="H129" i="14" s="1"/>
  <c r="E130" i="14"/>
  <c r="E129" i="14" s="1"/>
  <c r="H136" i="14"/>
  <c r="G136" i="14"/>
  <c r="G138" i="14"/>
  <c r="E138" i="14"/>
  <c r="B154" i="14" a="1"/>
  <c r="B154" i="14" s="1"/>
  <c r="B146" i="14" a="1"/>
  <c r="F146" i="14" s="1"/>
  <c r="B138" i="14"/>
  <c r="G130" i="14"/>
  <c r="G129" i="14" s="1"/>
  <c r="H138" i="14"/>
  <c r="B130" i="14"/>
  <c r="B129" i="14" s="1"/>
  <c r="B148" i="14" a="1"/>
  <c r="B148" i="14" s="1"/>
  <c r="C140" i="14"/>
  <c r="B150" i="14" a="1"/>
  <c r="B150" i="14" s="1"/>
  <c r="D138" i="14"/>
  <c r="C138" i="14"/>
  <c r="B156" i="14"/>
  <c r="B152" i="14" a="1"/>
  <c r="F152" i="14" s="1"/>
  <c r="B136" i="14"/>
  <c r="E136" i="14"/>
  <c r="B132" i="14"/>
  <c r="B144" i="14" a="1"/>
  <c r="B144" i="14" s="1"/>
  <c r="B143" i="14" s="1"/>
  <c r="E132" i="14"/>
  <c r="F136" i="14"/>
  <c r="D136" i="14"/>
  <c r="H132" i="14"/>
  <c r="F132" i="14"/>
  <c r="D132" i="14"/>
  <c r="C132" i="14"/>
  <c r="H146" i="14" l="1"/>
  <c r="B166" i="14" a="1"/>
  <c r="C166" i="14" s="1"/>
  <c r="C154" i="14"/>
  <c r="D146" i="14"/>
  <c r="E146" i="14"/>
  <c r="B146" i="14"/>
  <c r="G146" i="14"/>
  <c r="C146" i="14"/>
  <c r="D148" i="14"/>
  <c r="G148" i="14"/>
  <c r="H148" i="14"/>
  <c r="C148" i="14"/>
  <c r="E148" i="14"/>
  <c r="F148" i="14"/>
  <c r="B158" i="14" a="1"/>
  <c r="D158" i="14" s="1"/>
  <c r="D157" i="14" s="1"/>
  <c r="B162" i="14" a="1"/>
  <c r="B162" i="14" s="1"/>
  <c r="D144" i="14"/>
  <c r="D143" i="14" s="1"/>
  <c r="F150" i="14"/>
  <c r="B160" i="14" a="1"/>
  <c r="G160" i="14" s="1"/>
  <c r="G152" i="14"/>
  <c r="B164" i="14" a="1"/>
  <c r="F164" i="14" s="1"/>
  <c r="E144" i="14"/>
  <c r="E143" i="14" s="1"/>
  <c r="G150" i="14"/>
  <c r="D152" i="14"/>
  <c r="E150" i="14"/>
  <c r="H150" i="14"/>
  <c r="H152" i="14"/>
  <c r="B168" i="14" a="1"/>
  <c r="C168" i="14" s="1"/>
  <c r="H144" i="14"/>
  <c r="H143" i="14" s="1"/>
  <c r="F144" i="14"/>
  <c r="F143" i="14" s="1"/>
  <c r="C150" i="14"/>
  <c r="D150" i="14"/>
  <c r="C152" i="14"/>
  <c r="B152" i="14"/>
  <c r="C144" i="14"/>
  <c r="C143" i="14" s="1"/>
  <c r="G144" i="14"/>
  <c r="G143" i="14" s="1"/>
  <c r="E152" i="14"/>
  <c r="E166" i="14" l="1"/>
  <c r="G166" i="14"/>
  <c r="F166" i="14"/>
  <c r="B166" i="14"/>
  <c r="D166" i="14"/>
  <c r="H166" i="14"/>
  <c r="C164" i="14"/>
  <c r="C158" i="14"/>
  <c r="C157" i="14" s="1"/>
  <c r="G158" i="14"/>
  <c r="G157" i="14" s="1"/>
  <c r="H158" i="14"/>
  <c r="H157" i="14" s="1"/>
  <c r="B158" i="14"/>
  <c r="B157" i="14" s="1"/>
  <c r="H164" i="14"/>
  <c r="E158" i="14"/>
  <c r="E157" i="14" s="1"/>
  <c r="F158" i="14"/>
  <c r="F157" i="14" s="1"/>
  <c r="B164" i="14"/>
  <c r="D162" i="14"/>
  <c r="H162" i="14"/>
  <c r="E162" i="14"/>
  <c r="F162" i="14"/>
  <c r="C162" i="14"/>
  <c r="G162" i="14"/>
  <c r="C160" i="14"/>
  <c r="H160" i="14"/>
  <c r="E160" i="14"/>
  <c r="B160" i="14"/>
  <c r="F160" i="14"/>
  <c r="D160" i="14"/>
  <c r="B168" i="14"/>
  <c r="D164" i="14"/>
  <c r="G164" i="14"/>
  <c r="E164" i="14"/>
</calcChain>
</file>

<file path=xl/sharedStrings.xml><?xml version="1.0" encoding="utf-8"?>
<sst xmlns="http://schemas.openxmlformats.org/spreadsheetml/2006/main" count="29" uniqueCount="18">
  <si>
    <t>HÉTFŐ</t>
  </si>
  <si>
    <t>Jegyzetek:</t>
  </si>
  <si>
    <t>január</t>
  </si>
  <si>
    <t>Munkanap (május 2.)</t>
  </si>
  <si>
    <t>Munkanap
(okt 24.)</t>
  </si>
  <si>
    <t>Nyilvános túranaptár</t>
  </si>
  <si>
    <t>(1) Csillebérc (Budai-hg.)
Piktor-tégla üregek,
Budaörsi kopárok,
Sorrento sziklák</t>
  </si>
  <si>
    <t>(3) Velencei-tó kör
kerékpáros-gyalogos
Velencei-tó, Pákozdi ingókövek, Nadapi ősjegy</t>
  </si>
  <si>
    <t>(3) Pilisszentlászló
Spartacus ösvény, pisztrángozás, Apátkúti-patakvölgy</t>
  </si>
  <si>
    <t>(3) Kosd (Cserhát)
Látó-hegy, Naszály (652m), Násznép-barlang, csillagászat</t>
  </si>
  <si>
    <t>(3) Mátra
Galyatető (960m)</t>
  </si>
  <si>
    <t>(7) Szlovákia, Tátra (+csillagászat)
csütörtök: Donovali - via ferrata, Liptói tenger (víztározó)
péntek: Kapor csúcs (2367m), szimbolikus temető, Csorba-tó
szombat: Prószéki szurdokvölgyek
vasárnap: fényes vízesés (Herencsvölgy)</t>
  </si>
  <si>
    <t>(4) Zempléni-hg., Aggteleki-karszt (+csillagászat)
Tokaj
péntek: Megyer-hegyi tengerszem, via ferrata
szombat: Nagy-Milic (894m), Füzér vára
vasárnap: Aggteleki cseppkőbarlangok, Szádvári fellegvár</t>
  </si>
  <si>
    <t>(4) Dömös (Visegrádi-hg.)
Rám-szakadék, Rám-hegy, Dobogókő (699m), Lukács-árok</t>
  </si>
  <si>
    <t>(4) Dömös (Visegrádi-hg.)
Vadálló-kövek, Prédikálószék (639m)</t>
  </si>
  <si>
    <t>(4) Bakonyi szurdokvölgyek (+csillagászat)
szombat: Csesznek, Ördög-árok és Kőárok
este: csillagászat, vadkemping, éjszakai túra
vasárnap: Vinye, via ferrata, Cuha szurdok, Hódos-ér, Likas-kő</t>
  </si>
  <si>
    <t>(8) Ausztria, Stájerország (+csillagászat)
péntek: Grüner see
szombat: Hochschwab (2277m) magashegyi túra
vasárnap: Eisenerz - via ferrata (vagy Reichenstein csúcs (2165m) túra)
hétfő: Medve-szurdok</t>
  </si>
  <si>
    <r>
      <t xml:space="preserve">(Pünkösd)
</t>
    </r>
    <r>
      <rPr>
        <b/>
        <sz val="10"/>
        <color theme="1"/>
        <rFont val="Arial"/>
        <family val="2"/>
        <charset val="238"/>
        <scheme val="major"/>
      </rPr>
      <t xml:space="preserve">(8) Ausztria folyt.
</t>
    </r>
    <r>
      <rPr>
        <sz val="10"/>
        <color theme="1"/>
        <rFont val="Arial"/>
        <family val="2"/>
        <charset val="238"/>
        <scheme val="major"/>
      </rPr>
      <t>Medve-szurdok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</si>
</sst>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30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22"/>
      <name val="Trebuchet MS"/>
      <family val="2"/>
      <charset val="238"/>
      <scheme val="minor"/>
    </font>
    <font>
      <sz val="8"/>
      <color theme="1"/>
      <name val="Arial"/>
      <family val="2"/>
      <scheme val="major"/>
    </font>
    <font>
      <sz val="8"/>
      <color theme="1"/>
      <name val="Arial"/>
      <family val="2"/>
      <charset val="238"/>
      <scheme val="major"/>
    </font>
    <font>
      <b/>
      <sz val="10"/>
      <color theme="1"/>
      <name val="Arial"/>
      <family val="2"/>
      <charset val="238"/>
      <scheme val="major"/>
    </font>
    <font>
      <sz val="10"/>
      <color theme="1"/>
      <name val="Arial"/>
      <family val="2"/>
      <charset val="238"/>
      <scheme val="major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40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0" fontId="7" fillId="0" borderId="0" xfId="2">
      <alignment horizontal="left" indent="3"/>
    </xf>
    <xf numFmtId="0" fontId="1" fillId="0" borderId="0" xfId="7" applyNumberFormat="1">
      <alignment horizontal="left" vertical="top" wrapText="1" indent="1"/>
    </xf>
    <xf numFmtId="166" fontId="9" fillId="0" borderId="9" xfId="5" applyNumberFormat="1" applyFill="1">
      <alignment horizontal="left" vertical="center" wrapText="1" indent="1"/>
    </xf>
    <xf numFmtId="166" fontId="9" fillId="0" borderId="4" xfId="5" applyNumberFormat="1" applyFill="1" applyBorder="1">
      <alignment horizontal="left" vertical="center" wrapText="1" indent="1"/>
    </xf>
    <xf numFmtId="167" fontId="0" fillId="0" borderId="17" xfId="8" applyNumberFormat="1" applyFont="1" applyBorder="1">
      <alignment horizontal="left" vertical="center" wrapText="1" indent="1"/>
    </xf>
    <xf numFmtId="167" fontId="0" fillId="0" borderId="18" xfId="8" applyNumberFormat="1" applyFont="1" applyBorder="1">
      <alignment horizontal="left" vertical="center" wrapText="1" indent="1"/>
    </xf>
    <xf numFmtId="0" fontId="1" fillId="0" borderId="5" xfId="7" applyNumberFormat="1" applyBorder="1">
      <alignment horizontal="left" vertical="top" wrapText="1" indent="1"/>
    </xf>
    <xf numFmtId="167" fontId="11" fillId="0" borderId="17" xfId="8" applyNumberFormat="1" applyBorder="1">
      <alignment horizontal="left" vertical="center" wrapText="1" indent="1"/>
    </xf>
    <xf numFmtId="167" fontId="11" fillId="0" borderId="18" xfId="8" applyNumberFormat="1" applyBorder="1">
      <alignment horizontal="left" vertical="center" wrapText="1" indent="1"/>
    </xf>
    <xf numFmtId="0" fontId="11" fillId="0" borderId="17" xfId="8" applyNumberFormat="1" applyBorder="1">
      <alignment horizontal="left" vertical="center" wrapText="1" indent="1"/>
    </xf>
    <xf numFmtId="0" fontId="11" fillId="0" borderId="18" xfId="8" applyNumberFormat="1" applyBorder="1">
      <alignment horizontal="left" vertical="center" wrapText="1" indent="1"/>
    </xf>
    <xf numFmtId="0" fontId="0" fillId="37" borderId="0" xfId="0" applyFill="1"/>
    <xf numFmtId="0" fontId="3" fillId="37" borderId="0" xfId="0" applyFont="1" applyFill="1"/>
    <xf numFmtId="166" fontId="9" fillId="38" borderId="9" xfId="5" applyNumberFormat="1" applyFill="1">
      <alignment horizontal="left" vertical="center" wrapText="1" indent="1"/>
    </xf>
    <xf numFmtId="0" fontId="12" fillId="38" borderId="6" xfId="6" applyNumberFormat="1" applyFill="1">
      <alignment horizontal="left" vertical="top" wrapText="1" indent="1"/>
    </xf>
    <xf numFmtId="166" fontId="9" fillId="38" borderId="4" xfId="5" applyNumberFormat="1" applyFill="1" applyBorder="1">
      <alignment horizontal="left" vertical="center" wrapText="1" indent="1"/>
    </xf>
    <xf numFmtId="0" fontId="12" fillId="38" borderId="7" xfId="6" applyNumberFormat="1" applyFill="1" applyBorder="1">
      <alignment horizontal="left" vertical="top" wrapText="1" indent="1"/>
    </xf>
    <xf numFmtId="0" fontId="12" fillId="38" borderId="5" xfId="6" applyNumberFormat="1" applyFill="1" applyBorder="1">
      <alignment horizontal="left" vertical="top" wrapText="1" indent="1"/>
    </xf>
    <xf numFmtId="166" fontId="9" fillId="40" borderId="9" xfId="5" applyNumberFormat="1" applyFill="1">
      <alignment horizontal="left" vertical="center" wrapText="1" indent="1"/>
    </xf>
    <xf numFmtId="166" fontId="9" fillId="40" borderId="4" xfId="5" applyNumberFormat="1" applyFill="1" applyBorder="1">
      <alignment horizontal="left" vertical="center" wrapText="1" indent="1"/>
    </xf>
    <xf numFmtId="166" fontId="9" fillId="41" borderId="9" xfId="5" applyNumberFormat="1" applyFill="1">
      <alignment horizontal="left" vertical="center" wrapText="1" indent="1"/>
    </xf>
    <xf numFmtId="166" fontId="9" fillId="42" borderId="9" xfId="5" applyNumberFormat="1" applyFill="1">
      <alignment horizontal="left" vertical="center" wrapText="1" indent="1"/>
    </xf>
    <xf numFmtId="0" fontId="12" fillId="0" borderId="12" xfId="6" applyNumberFormat="1" applyFill="1" applyBorder="1" applyAlignment="1">
      <alignment vertical="top" wrapText="1"/>
    </xf>
    <xf numFmtId="0" fontId="26" fillId="36" borderId="6" xfId="6" applyNumberFormat="1" applyFont="1" applyFill="1">
      <alignment horizontal="left" vertical="top" wrapText="1" indent="1"/>
    </xf>
    <xf numFmtId="0" fontId="26" fillId="36" borderId="5" xfId="6" applyNumberFormat="1" applyFont="1" applyFill="1" applyBorder="1">
      <alignment horizontal="left" vertical="top" wrapText="1" indent="1"/>
    </xf>
    <xf numFmtId="0" fontId="27" fillId="36" borderId="6" xfId="6" applyNumberFormat="1" applyFont="1" applyFill="1">
      <alignment horizontal="left" vertical="top" wrapText="1" indent="1"/>
    </xf>
    <xf numFmtId="0" fontId="26" fillId="36" borderId="12" xfId="6" applyNumberFormat="1" applyFont="1" applyFill="1" applyBorder="1" applyAlignment="1">
      <alignment horizontal="center" vertical="top" wrapText="1"/>
    </xf>
    <xf numFmtId="0" fontId="26" fillId="36" borderId="20" xfId="6" applyNumberFormat="1" applyFont="1" applyFill="1" applyBorder="1" applyAlignment="1">
      <alignment horizontal="center" vertical="top" wrapText="1"/>
    </xf>
    <xf numFmtId="0" fontId="25" fillId="39" borderId="19" xfId="0" applyFont="1" applyFill="1" applyBorder="1" applyAlignment="1">
      <alignment horizontal="center" vertical="center"/>
    </xf>
    <xf numFmtId="0" fontId="26" fillId="36" borderId="21" xfId="6" applyNumberFormat="1" applyFont="1" applyFill="1" applyBorder="1" applyAlignment="1">
      <alignment horizontal="center" vertical="top" wrapText="1"/>
    </xf>
  </cellXfs>
  <cellStyles count="51">
    <cellStyle name="20% - 1. jelölőszín" xfId="30" builtinId="30" customBuiltin="1"/>
    <cellStyle name="20% - 2. jelölőszín" xfId="33" builtinId="34" customBuiltin="1"/>
    <cellStyle name="20% - 3. jelölőszín" xfId="37" builtinId="38" customBuiltin="1"/>
    <cellStyle name="20% - 4. jelölőszín" xfId="41" builtinId="42" customBuiltin="1"/>
    <cellStyle name="20% - 5. jelölőszín" xfId="44" builtinId="46" customBuiltin="1"/>
    <cellStyle name="20% - 6. jelölőszín" xfId="48" builtinId="50" customBuiltin="1"/>
    <cellStyle name="40% - 1. jelölőszín" xfId="1" builtinId="31" customBuiltin="1"/>
    <cellStyle name="40% - 2. jelölőszín" xfId="34" builtinId="35" customBuiltin="1"/>
    <cellStyle name="40% - 3. jelölőszín" xfId="38" builtinId="39" customBuiltin="1"/>
    <cellStyle name="40% - 4. jelölőszín" xfId="42" builtinId="43" customBuiltin="1"/>
    <cellStyle name="40% - 5. jelölőszín" xfId="45" builtinId="47" customBuiltin="1"/>
    <cellStyle name="40% - 6. jelölőszín" xfId="49" builtinId="51" customBuiltin="1"/>
    <cellStyle name="60% - 1. jelölőszín" xfId="31" builtinId="32" customBuiltin="1"/>
    <cellStyle name="60% - 2. jelölőszín" xfId="35" builtinId="36" customBuiltin="1"/>
    <cellStyle name="60% - 3. jelölőszín" xfId="39" builtinId="40" customBuiltin="1"/>
    <cellStyle name="60% - 4. jelölőszín" xfId="43" builtinId="44" customBuiltin="1"/>
    <cellStyle name="60% - 5. jelölőszín" xfId="46" builtinId="48" customBuiltin="1"/>
    <cellStyle name="60% - 6. jelölőszín" xfId="50" builtinId="52" customBuiltin="1"/>
    <cellStyle name="Bevitel" xfId="24" builtinId="20" customBuiltin="1"/>
    <cellStyle name="Cím" xfId="9" builtinId="15" customBuiltin="1"/>
    <cellStyle name="Címsor 1" xfId="2" builtinId="16" customBuiltin="1"/>
    <cellStyle name="Címsor 2" xfId="10" builtinId="17" customBuiltin="1"/>
    <cellStyle name="Címsor 3" xfId="11" builtinId="18" customBuiltin="1"/>
    <cellStyle name="Címsor 4" xfId="12" builtinId="19" customBuiltin="1"/>
    <cellStyle name="Ellenőrzőcella" xfId="28" builtinId="23" customBuiltin="1"/>
    <cellStyle name="Ezres" xfId="16" builtinId="3" customBuiltin="1"/>
    <cellStyle name="Ezres [0]" xfId="17" builtinId="6" customBuiltin="1"/>
    <cellStyle name="Figyelmeztetés" xfId="29" builtinId="11" customBuiltin="1"/>
    <cellStyle name="Hivatkozott cella" xfId="27" builtinId="24" customBuiltin="1"/>
    <cellStyle name="Jegyzet" xfId="13" builtinId="10" customBuiltin="1"/>
    <cellStyle name="Jelölőszín 1" xfId="3" builtinId="29" customBuiltin="1"/>
    <cellStyle name="Jelölőszín 2" xfId="32" builtinId="33" customBuiltin="1"/>
    <cellStyle name="Jelölőszín 3" xfId="36" builtinId="37" customBuiltin="1"/>
    <cellStyle name="Jelölőszín 4" xfId="40" builtinId="41" customBuiltin="1"/>
    <cellStyle name="Jelölőszín 5" xfId="4" builtinId="45" customBuiltin="1"/>
    <cellStyle name="Jelölőszín 6" xfId="47" builtinId="49" customBuiltin="1"/>
    <cellStyle name="Jó" xfId="21" builtinId="26" customBuiltin="1"/>
    <cellStyle name="Kimenet" xfId="25" builtinId="21" customBuiltin="1"/>
    <cellStyle name="Magyarázó szöveg" xfId="14" builtinId="53" customBuiltin="1"/>
    <cellStyle name="Megjegyzések" xfId="7" xr:uid="{00000000-0005-0000-0000-00000C000000}"/>
    <cellStyle name="Megjegyzések fejléce" xfId="8" xr:uid="{00000000-0005-0000-0000-00000D000000}"/>
    <cellStyle name="Nap" xfId="5" xr:uid="{00000000-0005-0000-0000-000003000000}"/>
    <cellStyle name="Nap részletei" xfId="6" xr:uid="{00000000-0005-0000-0000-000004000000}"/>
    <cellStyle name="Normál" xfId="0" builtinId="0" customBuiltin="1"/>
    <cellStyle name="Összesen" xfId="15" builtinId="25" customBuiltin="1"/>
    <cellStyle name="Pénznem" xfId="18" builtinId="4" customBuiltin="1"/>
    <cellStyle name="Pénznem [0]" xfId="19" builtinId="7" customBuiltin="1"/>
    <cellStyle name="Rossz" xfId="22" builtinId="27" customBuiltin="1"/>
    <cellStyle name="Semleges" xfId="23" builtinId="28" customBuiltin="1"/>
    <cellStyle name="Számítás" xfId="26" builtinId="22" customBuiltin="1"/>
    <cellStyle name="Százalék" xfId="20" builtinId="5" customBuiltin="1"/>
  </cellStyles>
  <dxfs count="13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I170"/>
  <sheetViews>
    <sheetView showGridLines="0" tabSelected="1" zoomScaleNormal="100" workbookViewId="0">
      <pane ySplit="1" topLeftCell="A44" activePane="bottomLeft" state="frozen"/>
      <selection pane="bottomLeft" activeCell="B79" sqref="B79"/>
    </sheetView>
  </sheetViews>
  <sheetFormatPr defaultColWidth="8.75" defaultRowHeight="16.5" x14ac:dyDescent="0.3"/>
  <cols>
    <col min="1" max="1" width="2" customWidth="1"/>
    <col min="2" max="8" width="15.625" customWidth="1"/>
    <col min="9" max="9" width="2.5" customWidth="1"/>
  </cols>
  <sheetData>
    <row r="1" spans="1:9" ht="36" customHeight="1" thickBot="1" x14ac:dyDescent="0.35">
      <c r="A1" s="21"/>
      <c r="B1" s="38" t="s">
        <v>5</v>
      </c>
      <c r="C1" s="38"/>
      <c r="D1" s="38"/>
      <c r="E1" s="38"/>
      <c r="F1" s="38"/>
      <c r="G1" s="38"/>
      <c r="H1" s="38"/>
      <c r="I1" s="21"/>
    </row>
    <row r="2" spans="1:9" ht="54" customHeight="1" x14ac:dyDescent="0.7">
      <c r="A2" s="21"/>
      <c r="B2" s="1">
        <f ca="1">YEAR(TODAY())</f>
        <v>2025</v>
      </c>
      <c r="C2" s="10" t="s">
        <v>2</v>
      </c>
      <c r="D2" s="10"/>
      <c r="E2" s="10"/>
      <c r="F2" s="2"/>
      <c r="G2" s="2"/>
      <c r="H2" s="2"/>
      <c r="I2" s="21"/>
    </row>
    <row r="3" spans="1:9" ht="14.25" customHeight="1" x14ac:dyDescent="0.3">
      <c r="A3" s="22"/>
      <c r="B3" s="3" t="s">
        <v>0</v>
      </c>
      <c r="C3" s="4" t="str">
        <f t="shared" ref="C3:H3" ca="1" si="0">UPPER(TEXT(C4,"nnnn"))</f>
        <v>KEDD</v>
      </c>
      <c r="D3" s="3" t="str">
        <f t="shared" ca="1" si="0"/>
        <v>SZERDA</v>
      </c>
      <c r="E3" s="4" t="str">
        <f t="shared" ca="1" si="0"/>
        <v>CSÜTÖRTÖK</v>
      </c>
      <c r="F3" s="3" t="str">
        <f t="shared" ca="1" si="0"/>
        <v>PÉNTEK</v>
      </c>
      <c r="G3" s="4" t="str">
        <f t="shared" ca="1" si="0"/>
        <v>SZOMBAT</v>
      </c>
      <c r="H3" s="3" t="str">
        <f t="shared" ca="1" si="0"/>
        <v>VASÁRNAP</v>
      </c>
      <c r="I3" s="21"/>
    </row>
    <row r="4" spans="1:9" ht="16.5" customHeight="1" x14ac:dyDescent="0.3">
      <c r="A4" s="21"/>
      <c r="B4" s="23">
        <f t="array" aca="1" ref="B4:H4" ca="1">Napok+1+DATE(Naptár1Év,Naptár1HónapBeállítás,1)-WEEKDAY(DATE(Naptár1Év,Naptár1HónapBeállítás,1),HétköznapBeállítás)</f>
        <v>45656</v>
      </c>
      <c r="C4" s="23">
        <f ca="1"/>
        <v>45657</v>
      </c>
      <c r="D4" s="28">
        <f ca="1"/>
        <v>45658</v>
      </c>
      <c r="E4" s="12">
        <f ca="1"/>
        <v>45659</v>
      </c>
      <c r="F4" s="12">
        <f ca="1"/>
        <v>45660</v>
      </c>
      <c r="G4" s="12">
        <f ca="1"/>
        <v>45661</v>
      </c>
      <c r="H4" s="13">
        <f ca="1"/>
        <v>45662</v>
      </c>
      <c r="I4" s="21"/>
    </row>
    <row r="5" spans="1:9" ht="56.25" customHeight="1" x14ac:dyDescent="0.3">
      <c r="A5" s="21"/>
      <c r="B5" s="24"/>
      <c r="C5" s="24"/>
      <c r="D5" s="6"/>
      <c r="E5" s="6"/>
      <c r="F5" s="6"/>
      <c r="G5" s="35" t="s">
        <v>10</v>
      </c>
      <c r="H5" s="7"/>
      <c r="I5" s="21"/>
    </row>
    <row r="6" spans="1:9" ht="16.5" customHeight="1" x14ac:dyDescent="0.3">
      <c r="A6" s="21"/>
      <c r="B6" s="12">
        <f t="array" aca="1" ref="B6:H6" ca="1">Napok+8+DATE(Naptár1Év,Naptár1HónapBeállítás,1)-WEEKDAY(DATE(Naptár1Év,Naptár1HónapBeállítás,1),HétköznapBeállítás)</f>
        <v>45663</v>
      </c>
      <c r="C6" s="12">
        <f ca="1"/>
        <v>45664</v>
      </c>
      <c r="D6" s="12">
        <f ca="1"/>
        <v>45665</v>
      </c>
      <c r="E6" s="12">
        <f ca="1"/>
        <v>45666</v>
      </c>
      <c r="F6" s="12">
        <f ca="1"/>
        <v>45667</v>
      </c>
      <c r="G6" s="12">
        <f ca="1"/>
        <v>45668</v>
      </c>
      <c r="H6" s="13">
        <f ca="1"/>
        <v>45669</v>
      </c>
      <c r="I6" s="21"/>
    </row>
    <row r="7" spans="1:9" ht="56.25" customHeight="1" x14ac:dyDescent="0.3">
      <c r="A7" s="21"/>
      <c r="B7" s="6"/>
      <c r="C7" s="6"/>
      <c r="D7" s="6"/>
      <c r="E7" s="6"/>
      <c r="F7" s="6"/>
      <c r="G7" s="6"/>
      <c r="H7" s="9"/>
      <c r="I7" s="21"/>
    </row>
    <row r="8" spans="1:9" ht="16.5" customHeight="1" x14ac:dyDescent="0.3">
      <c r="A8" s="21"/>
      <c r="B8" s="12">
        <f t="array" aca="1" ref="B8:H8" ca="1">Napok+15+DATE(Naptár1Év,Naptár1HónapBeállítás,1)-WEEKDAY(DATE(Naptár1Év,Naptár1HónapBeállítás,1),HétköznapBeállítás)</f>
        <v>45670</v>
      </c>
      <c r="C8" s="12">
        <f ca="1"/>
        <v>45671</v>
      </c>
      <c r="D8" s="12">
        <f ca="1"/>
        <v>45672</v>
      </c>
      <c r="E8" s="12">
        <f ca="1"/>
        <v>45673</v>
      </c>
      <c r="F8" s="12">
        <f ca="1"/>
        <v>45674</v>
      </c>
      <c r="G8" s="12">
        <f ca="1"/>
        <v>45675</v>
      </c>
      <c r="H8" s="13">
        <f ca="1"/>
        <v>45676</v>
      </c>
      <c r="I8" s="21"/>
    </row>
    <row r="9" spans="1:9" ht="56.25" customHeight="1" x14ac:dyDescent="0.3">
      <c r="A9" s="21"/>
      <c r="B9" s="6"/>
      <c r="C9" s="6"/>
      <c r="D9" s="6"/>
      <c r="E9" s="6"/>
      <c r="F9" s="6"/>
      <c r="G9" s="6"/>
      <c r="H9" s="7"/>
      <c r="I9" s="21"/>
    </row>
    <row r="10" spans="1:9" ht="16.5" customHeight="1" x14ac:dyDescent="0.3">
      <c r="A10" s="21"/>
      <c r="B10" s="12">
        <f t="array" aca="1" ref="B10:H10" ca="1">Napok+22+DATE(Naptár1Év,Naptár1HónapBeállítás,1)-WEEKDAY(DATE(Naptár1Év,Naptár1HónapBeállítás,1),HétköznapBeállítás)</f>
        <v>45677</v>
      </c>
      <c r="C10" s="12">
        <f ca="1"/>
        <v>45678</v>
      </c>
      <c r="D10" s="12">
        <f ca="1"/>
        <v>45679</v>
      </c>
      <c r="E10" s="12">
        <f ca="1"/>
        <v>45680</v>
      </c>
      <c r="F10" s="12">
        <f ca="1"/>
        <v>45681</v>
      </c>
      <c r="G10" s="12">
        <f ca="1"/>
        <v>45682</v>
      </c>
      <c r="H10" s="13">
        <f ca="1"/>
        <v>45683</v>
      </c>
      <c r="I10" s="21"/>
    </row>
    <row r="11" spans="1:9" ht="56.25" customHeight="1" x14ac:dyDescent="0.3">
      <c r="A11" s="21"/>
      <c r="B11" s="6"/>
      <c r="C11" s="6"/>
      <c r="D11" s="6"/>
      <c r="E11" s="6"/>
      <c r="F11" s="6"/>
      <c r="G11" s="6"/>
      <c r="H11" s="7"/>
      <c r="I11" s="21"/>
    </row>
    <row r="12" spans="1:9" ht="16.5" customHeight="1" x14ac:dyDescent="0.3">
      <c r="A12" s="21"/>
      <c r="B12" s="12">
        <f t="array" aca="1" ref="B12:H12" ca="1">Napok+29+DATE(Naptár1Év,Naptár1HónapBeállítás,1)-WEEKDAY(DATE(Naptár1Év,Naptár1HónapBeállítás,1),HétköznapBeállítás)</f>
        <v>45684</v>
      </c>
      <c r="C12" s="12">
        <f ca="1"/>
        <v>45685</v>
      </c>
      <c r="D12" s="12">
        <f ca="1"/>
        <v>45686</v>
      </c>
      <c r="E12" s="12">
        <f ca="1"/>
        <v>45687</v>
      </c>
      <c r="F12" s="12">
        <f ca="1"/>
        <v>45688</v>
      </c>
      <c r="G12" s="23">
        <f ca="1"/>
        <v>45689</v>
      </c>
      <c r="H12" s="25">
        <f ca="1"/>
        <v>45690</v>
      </c>
      <c r="I12" s="21"/>
    </row>
    <row r="13" spans="1:9" ht="57" customHeight="1" x14ac:dyDescent="0.3">
      <c r="A13" s="21"/>
      <c r="B13" s="6"/>
      <c r="C13" s="6"/>
      <c r="D13" s="6"/>
      <c r="E13" s="6"/>
      <c r="F13" s="6"/>
      <c r="G13" s="24"/>
      <c r="H13" s="27"/>
      <c r="I13" s="21"/>
    </row>
    <row r="14" spans="1:9" ht="16.5" customHeight="1" x14ac:dyDescent="0.3">
      <c r="A14" s="21"/>
      <c r="B14" s="23">
        <f t="array" aca="1" ref="B14:C14" ca="1">Napok+36+DATE(Naptár1Év,Naptár1HónapBeállítás,1)-WEEKDAY(DATE(Naptár1Év,Naptár1HónapBeállítás,1),HétköznapBeállítás)</f>
        <v>45691</v>
      </c>
      <c r="C14" s="23">
        <f ca="1"/>
        <v>45692</v>
      </c>
      <c r="D14" s="19" t="s">
        <v>1</v>
      </c>
      <c r="E14" s="20"/>
      <c r="F14" s="20"/>
      <c r="G14" s="20"/>
      <c r="H14" s="20"/>
      <c r="I14" s="21"/>
    </row>
    <row r="15" spans="1:9" ht="63.75" customHeight="1" x14ac:dyDescent="0.3">
      <c r="A15" s="21"/>
      <c r="B15" s="24"/>
      <c r="C15" s="24"/>
      <c r="D15" s="16"/>
      <c r="E15" s="11"/>
      <c r="F15" s="11"/>
      <c r="G15" s="11"/>
      <c r="H15" s="11"/>
      <c r="I15" s="21"/>
    </row>
    <row r="16" spans="1:9" ht="54" customHeight="1" x14ac:dyDescent="0.7">
      <c r="A16" s="21"/>
      <c r="B16" s="1">
        <f ca="1">YEAR(DATE(Naptár1Év,Naptár1HónapBeállítás+1,1))</f>
        <v>2025</v>
      </c>
      <c r="C16" s="10" t="str">
        <f ca="1">TEXT(DATE(Naptár1Év,Naptár1HónapBeállítás+1,1),"hhhh")</f>
        <v>február</v>
      </c>
      <c r="D16" s="10"/>
      <c r="E16" s="10"/>
      <c r="F16" s="5"/>
      <c r="G16" s="5"/>
      <c r="H16" s="2"/>
      <c r="I16" s="21"/>
    </row>
    <row r="17" spans="1:9" ht="14.25" customHeight="1" x14ac:dyDescent="0.3">
      <c r="A17" s="22"/>
      <c r="B17" s="3" t="str">
        <f t="shared" ref="B17:H17" ca="1" si="1">UPPER(TEXT(B18,"nnnn"))</f>
        <v>HÉTFŐ</v>
      </c>
      <c r="C17" s="4" t="str">
        <f t="shared" ca="1" si="1"/>
        <v>KEDD</v>
      </c>
      <c r="D17" s="3" t="str">
        <f t="shared" ca="1" si="1"/>
        <v>SZERDA</v>
      </c>
      <c r="E17" s="4" t="str">
        <f t="shared" ca="1" si="1"/>
        <v>CSÜTÖRTÖK</v>
      </c>
      <c r="F17" s="3" t="str">
        <f t="shared" ca="1" si="1"/>
        <v>PÉNTEK</v>
      </c>
      <c r="G17" s="4" t="str">
        <f t="shared" ca="1" si="1"/>
        <v>SZOMBAT</v>
      </c>
      <c r="H17" s="3" t="str">
        <f t="shared" ca="1" si="1"/>
        <v>VASÁRNAP</v>
      </c>
      <c r="I17" s="21"/>
    </row>
    <row r="18" spans="1:9" ht="16.5" customHeight="1" x14ac:dyDescent="0.3">
      <c r="A18" s="21"/>
      <c r="B18" s="23">
        <f t="array" aca="1" ref="B18:H18" ca="1">Napok+1+DATE(Naptár2Év,Naptár2HónapBeállítás,1)-WEEKDAY(DATE(Naptár2Év,Naptár2HónapBeállítás,1),HétköznapBeállítás)</f>
        <v>45684</v>
      </c>
      <c r="C18" s="23">
        <f ca="1"/>
        <v>45685</v>
      </c>
      <c r="D18" s="23">
        <f ca="1"/>
        <v>45686</v>
      </c>
      <c r="E18" s="23">
        <f ca="1"/>
        <v>45687</v>
      </c>
      <c r="F18" s="23">
        <f ca="1"/>
        <v>45688</v>
      </c>
      <c r="G18" s="12">
        <f ca="1"/>
        <v>45689</v>
      </c>
      <c r="H18" s="13">
        <f ca="1"/>
        <v>45690</v>
      </c>
      <c r="I18" s="21"/>
    </row>
    <row r="19" spans="1:9" ht="56.25" customHeight="1" x14ac:dyDescent="0.3">
      <c r="A19" s="21"/>
      <c r="B19" s="24"/>
      <c r="C19" s="24"/>
      <c r="D19" s="24"/>
      <c r="E19" s="24"/>
      <c r="F19" s="24"/>
      <c r="G19" s="6"/>
      <c r="H19" s="7"/>
      <c r="I19" s="21"/>
    </row>
    <row r="20" spans="1:9" ht="16.5" customHeight="1" x14ac:dyDescent="0.3">
      <c r="A20" s="21"/>
      <c r="B20" s="12">
        <f t="array" aca="1" ref="B20:H20" ca="1">Napok+8+DATE(Naptár2Év,Naptár2HónapBeállítás,1)-WEEKDAY(DATE(Naptár2Év,Naptár2HónapBeállítás,1),HétköznapBeállítás)</f>
        <v>45691</v>
      </c>
      <c r="C20" s="12">
        <f ca="1"/>
        <v>45692</v>
      </c>
      <c r="D20" s="12">
        <f ca="1"/>
        <v>45693</v>
      </c>
      <c r="E20" s="12">
        <f ca="1"/>
        <v>45694</v>
      </c>
      <c r="F20" s="12">
        <f ca="1"/>
        <v>45695</v>
      </c>
      <c r="G20" s="12">
        <f ca="1"/>
        <v>45696</v>
      </c>
      <c r="H20" s="13">
        <f ca="1"/>
        <v>45697</v>
      </c>
      <c r="I20" s="21"/>
    </row>
    <row r="21" spans="1:9" ht="56.25" customHeight="1" x14ac:dyDescent="0.3">
      <c r="A21" s="21"/>
      <c r="B21" s="6"/>
      <c r="C21" s="6"/>
      <c r="D21" s="6"/>
      <c r="E21" s="6"/>
      <c r="F21" s="6"/>
      <c r="G21" s="6"/>
      <c r="H21" s="7"/>
      <c r="I21" s="21"/>
    </row>
    <row r="22" spans="1:9" ht="16.5" customHeight="1" x14ac:dyDescent="0.3">
      <c r="A22" s="21"/>
      <c r="B22" s="12">
        <f t="array" aca="1" ref="B22:H22" ca="1">Napok+15+DATE(Naptár2Év,Naptár2HónapBeállítás,1)-WEEKDAY(DATE(Naptár2Év,Naptár2HónapBeállítás,1),HétköznapBeállítás)</f>
        <v>45698</v>
      </c>
      <c r="C22" s="12">
        <f ca="1"/>
        <v>45699</v>
      </c>
      <c r="D22" s="12">
        <f ca="1"/>
        <v>45700</v>
      </c>
      <c r="E22" s="12">
        <f ca="1"/>
        <v>45701</v>
      </c>
      <c r="F22" s="12">
        <f ca="1"/>
        <v>45702</v>
      </c>
      <c r="G22" s="12">
        <f ca="1"/>
        <v>45703</v>
      </c>
      <c r="H22" s="13">
        <f ca="1"/>
        <v>45704</v>
      </c>
      <c r="I22" s="21"/>
    </row>
    <row r="23" spans="1:9" ht="56.25" customHeight="1" x14ac:dyDescent="0.3">
      <c r="A23" s="21"/>
      <c r="B23" s="6"/>
      <c r="C23" s="6"/>
      <c r="D23" s="6"/>
      <c r="E23" s="6"/>
      <c r="F23" s="6"/>
      <c r="G23" s="6"/>
      <c r="H23" s="7"/>
      <c r="I23" s="21"/>
    </row>
    <row r="24" spans="1:9" ht="16.5" customHeight="1" x14ac:dyDescent="0.3">
      <c r="A24" s="21"/>
      <c r="B24" s="12">
        <f t="array" aca="1" ref="B24:H24" ca="1">Napok+22+DATE(Naptár2Év,Naptár2HónapBeállítás,1)-WEEKDAY(DATE(Naptár2Év,Naptár2HónapBeállítás,1),HétköznapBeállítás)</f>
        <v>45705</v>
      </c>
      <c r="C24" s="12">
        <f ca="1"/>
        <v>45706</v>
      </c>
      <c r="D24" s="12">
        <f ca="1"/>
        <v>45707</v>
      </c>
      <c r="E24" s="12">
        <f ca="1"/>
        <v>45708</v>
      </c>
      <c r="F24" s="12">
        <f ca="1"/>
        <v>45709</v>
      </c>
      <c r="G24" s="12">
        <f ca="1"/>
        <v>45710</v>
      </c>
      <c r="H24" s="13">
        <f ca="1"/>
        <v>45711</v>
      </c>
      <c r="I24" s="21"/>
    </row>
    <row r="25" spans="1:9" ht="56.25" customHeight="1" x14ac:dyDescent="0.3">
      <c r="A25" s="21"/>
      <c r="B25" s="6"/>
      <c r="C25" s="6"/>
      <c r="D25" s="6"/>
      <c r="E25" s="6"/>
      <c r="F25" s="6"/>
      <c r="G25" s="34" t="s">
        <v>9</v>
      </c>
      <c r="H25" s="7"/>
      <c r="I25" s="21"/>
    </row>
    <row r="26" spans="1:9" ht="16.5" customHeight="1" x14ac:dyDescent="0.3">
      <c r="A26" s="21"/>
      <c r="B26" s="12">
        <f t="array" aca="1" ref="B26:H26" ca="1">Napok+29+DATE(Naptár2Év,Naptár2HónapBeállítás,1)-WEEKDAY(DATE(Naptár2Év,Naptár2HónapBeállítás,1),HétköznapBeállítás)</f>
        <v>45712</v>
      </c>
      <c r="C26" s="12">
        <f ca="1"/>
        <v>45713</v>
      </c>
      <c r="D26" s="12">
        <f ca="1"/>
        <v>45714</v>
      </c>
      <c r="E26" s="12">
        <f ca="1"/>
        <v>45715</v>
      </c>
      <c r="F26" s="12">
        <f ca="1"/>
        <v>45716</v>
      </c>
      <c r="G26" s="23">
        <f ca="1"/>
        <v>45717</v>
      </c>
      <c r="H26" s="25">
        <f ca="1"/>
        <v>45718</v>
      </c>
      <c r="I26" s="21"/>
    </row>
    <row r="27" spans="1:9" ht="57" customHeight="1" x14ac:dyDescent="0.3">
      <c r="A27" s="21"/>
      <c r="B27" s="6"/>
      <c r="C27" s="6"/>
      <c r="D27" s="6"/>
      <c r="E27" s="6"/>
      <c r="F27" s="6"/>
      <c r="G27" s="24"/>
      <c r="H27" s="26"/>
      <c r="I27" s="21"/>
    </row>
    <row r="28" spans="1:9" ht="16.5" customHeight="1" x14ac:dyDescent="0.3">
      <c r="A28" s="21"/>
      <c r="B28" s="23">
        <f t="array" aca="1" ref="B28:C28" ca="1">Napok+36+DATE(Naptár2Év,Naptár2HónapBeállítás,1)-WEEKDAY(DATE(Naptár2Év,Naptár2HónapBeállítás,1),HétköznapBeállítás)</f>
        <v>45719</v>
      </c>
      <c r="C28" s="23">
        <f ca="1"/>
        <v>45720</v>
      </c>
      <c r="D28" s="17" t="s">
        <v>1</v>
      </c>
      <c r="E28" s="18"/>
      <c r="F28" s="18"/>
      <c r="G28" s="18"/>
      <c r="H28" s="18"/>
      <c r="I28" s="21"/>
    </row>
    <row r="29" spans="1:9" ht="63.75" customHeight="1" x14ac:dyDescent="0.3">
      <c r="A29" s="21"/>
      <c r="B29" s="24"/>
      <c r="C29" s="24"/>
      <c r="D29" s="16"/>
      <c r="E29" s="11"/>
      <c r="F29" s="11"/>
      <c r="G29" s="11"/>
      <c r="H29" s="11"/>
      <c r="I29" s="21"/>
    </row>
    <row r="30" spans="1:9" ht="54" customHeight="1" x14ac:dyDescent="0.7">
      <c r="A30" s="21"/>
      <c r="B30" s="1">
        <f ca="1">YEAR(DATE(Naptár2Év,Naptár2HónapBeállítás+1,1))</f>
        <v>2025</v>
      </c>
      <c r="C30" s="10" t="str">
        <f ca="1">TEXT(DATE(Naptár2Év,Naptár2HónapBeállítás+1,1),"hhhh")</f>
        <v>március</v>
      </c>
      <c r="D30" s="10"/>
      <c r="E30" s="10"/>
      <c r="F30" s="5"/>
      <c r="G30" s="5"/>
      <c r="H30" s="2"/>
      <c r="I30" s="21"/>
    </row>
    <row r="31" spans="1:9" ht="14.25" customHeight="1" x14ac:dyDescent="0.3">
      <c r="A31" s="22"/>
      <c r="B31" s="3" t="str">
        <f t="shared" ref="B31:H31" ca="1" si="2">UPPER(TEXT(B32,"nnnn"))</f>
        <v>HÉTFŐ</v>
      </c>
      <c r="C31" s="4" t="str">
        <f t="shared" ca="1" si="2"/>
        <v>KEDD</v>
      </c>
      <c r="D31" s="3" t="str">
        <f t="shared" ca="1" si="2"/>
        <v>SZERDA</v>
      </c>
      <c r="E31" s="4" t="str">
        <f t="shared" ca="1" si="2"/>
        <v>CSÜTÖRTÖK</v>
      </c>
      <c r="F31" s="3" t="str">
        <f t="shared" ca="1" si="2"/>
        <v>PÉNTEK</v>
      </c>
      <c r="G31" s="4" t="str">
        <f t="shared" ca="1" si="2"/>
        <v>SZOMBAT</v>
      </c>
      <c r="H31" s="3" t="str">
        <f t="shared" ca="1" si="2"/>
        <v>VASÁRNAP</v>
      </c>
      <c r="I31" s="21"/>
    </row>
    <row r="32" spans="1:9" ht="16.5" customHeight="1" x14ac:dyDescent="0.3">
      <c r="A32" s="21"/>
      <c r="B32" s="23">
        <f t="array" aca="1" ref="B32:H32" ca="1">Napok+1+DATE(Naptár3Év,Naptár3HónapBeállítás,1)-WEEKDAY(DATE(Naptár3Év,Naptár3HónapBeállítás,1),HétköznapBeállítás)</f>
        <v>45712</v>
      </c>
      <c r="C32" s="23">
        <f ca="1"/>
        <v>45713</v>
      </c>
      <c r="D32" s="23">
        <f ca="1"/>
        <v>45714</v>
      </c>
      <c r="E32" s="23">
        <f ca="1"/>
        <v>45715</v>
      </c>
      <c r="F32" s="23">
        <f ca="1"/>
        <v>45716</v>
      </c>
      <c r="G32" s="12">
        <f ca="1"/>
        <v>45717</v>
      </c>
      <c r="H32" s="13">
        <f ca="1"/>
        <v>45718</v>
      </c>
      <c r="I32" s="21"/>
    </row>
    <row r="33" spans="1:9" ht="56.25" customHeight="1" x14ac:dyDescent="0.3">
      <c r="A33" s="21"/>
      <c r="B33" s="24"/>
      <c r="C33" s="24"/>
      <c r="D33" s="24"/>
      <c r="E33" s="24"/>
      <c r="F33" s="24"/>
      <c r="G33" s="6"/>
      <c r="H33" s="7"/>
      <c r="I33" s="21"/>
    </row>
    <row r="34" spans="1:9" ht="16.5" customHeight="1" x14ac:dyDescent="0.3">
      <c r="A34" s="21"/>
      <c r="B34" s="12">
        <f t="array" aca="1" ref="B34:H34" ca="1">Napok+8+DATE(Naptár3Év,Naptár3HónapBeállítás,1)-WEEKDAY(DATE(Naptár3Év,Naptár3HónapBeállítás,1),HétköznapBeállítás)</f>
        <v>45719</v>
      </c>
      <c r="C34" s="12">
        <f ca="1"/>
        <v>45720</v>
      </c>
      <c r="D34" s="12">
        <f ca="1"/>
        <v>45721</v>
      </c>
      <c r="E34" s="12">
        <f ca="1"/>
        <v>45722</v>
      </c>
      <c r="F34" s="12">
        <f ca="1"/>
        <v>45723</v>
      </c>
      <c r="G34" s="12">
        <f ca="1"/>
        <v>45724</v>
      </c>
      <c r="H34" s="13">
        <f ca="1"/>
        <v>45725</v>
      </c>
      <c r="I34" s="21"/>
    </row>
    <row r="35" spans="1:9" ht="56.25" customHeight="1" x14ac:dyDescent="0.3">
      <c r="A35" s="21"/>
      <c r="B35" s="6"/>
      <c r="C35" s="6"/>
      <c r="D35" s="6"/>
      <c r="E35" s="6"/>
      <c r="F35" s="6"/>
      <c r="G35" s="6"/>
      <c r="H35" s="7"/>
      <c r="I35" s="21"/>
    </row>
    <row r="36" spans="1:9" ht="16.5" customHeight="1" x14ac:dyDescent="0.3">
      <c r="A36" s="21"/>
      <c r="B36" s="12">
        <f t="array" aca="1" ref="B36:H36" ca="1">Napok+15+DATE(Naptár3Év,Naptár3HónapBeállítás,1)-WEEKDAY(DATE(Naptár3Év,Naptár3HónapBeállítás,1),HétköznapBeállítás)</f>
        <v>45726</v>
      </c>
      <c r="C36" s="12">
        <f ca="1"/>
        <v>45727</v>
      </c>
      <c r="D36" s="12">
        <f ca="1"/>
        <v>45728</v>
      </c>
      <c r="E36" s="12">
        <f ca="1"/>
        <v>45729</v>
      </c>
      <c r="F36" s="12">
        <f ca="1"/>
        <v>45730</v>
      </c>
      <c r="G36" s="28">
        <f ca="1"/>
        <v>45731</v>
      </c>
      <c r="H36" s="13">
        <f ca="1"/>
        <v>45732</v>
      </c>
      <c r="I36" s="21"/>
    </row>
    <row r="37" spans="1:9" ht="56.25" customHeight="1" x14ac:dyDescent="0.3">
      <c r="A37" s="21"/>
      <c r="B37" s="6"/>
      <c r="C37" s="6"/>
      <c r="D37" s="6"/>
      <c r="E37" s="6"/>
      <c r="F37" s="6"/>
      <c r="G37" s="34" t="s">
        <v>14</v>
      </c>
      <c r="H37" s="7"/>
      <c r="I37" s="21"/>
    </row>
    <row r="38" spans="1:9" ht="16.5" customHeight="1" x14ac:dyDescent="0.3">
      <c r="A38" s="21"/>
      <c r="B38" s="12">
        <f t="array" aca="1" ref="B38:H38" ca="1">Napok+22+DATE(Naptár3Év,Naptár3HónapBeállítás,1)-WEEKDAY(DATE(Naptár3Év,Naptár3HónapBeállítás,1),HétköznapBeállítás)</f>
        <v>45733</v>
      </c>
      <c r="C38" s="12">
        <f ca="1"/>
        <v>45734</v>
      </c>
      <c r="D38" s="12">
        <f ca="1"/>
        <v>45735</v>
      </c>
      <c r="E38" s="12">
        <f ca="1"/>
        <v>45736</v>
      </c>
      <c r="F38" s="12">
        <f ca="1"/>
        <v>45737</v>
      </c>
      <c r="G38" s="12">
        <f ca="1"/>
        <v>45738</v>
      </c>
      <c r="H38" s="13">
        <f ca="1"/>
        <v>45739</v>
      </c>
      <c r="I38" s="21"/>
    </row>
    <row r="39" spans="1:9" ht="56.25" customHeight="1" x14ac:dyDescent="0.3">
      <c r="A39" s="21"/>
      <c r="B39" s="6"/>
      <c r="C39" s="6"/>
      <c r="D39" s="6"/>
      <c r="E39" s="6"/>
      <c r="F39" s="6"/>
      <c r="G39" s="6"/>
      <c r="H39" s="7"/>
      <c r="I39" s="21"/>
    </row>
    <row r="40" spans="1:9" ht="16.5" customHeight="1" x14ac:dyDescent="0.3">
      <c r="A40" s="21"/>
      <c r="B40" s="12">
        <f t="array" aca="1" ref="B40:H40" ca="1">Napok+29+DATE(Naptár3Év,Naptár3HónapBeállítás,1)-WEEKDAY(DATE(Naptár3Év,Naptár3HónapBeállítás,1),HétköznapBeállítás)</f>
        <v>45740</v>
      </c>
      <c r="C40" s="12">
        <f ca="1"/>
        <v>45741</v>
      </c>
      <c r="D40" s="12">
        <f ca="1"/>
        <v>45742</v>
      </c>
      <c r="E40" s="12">
        <f ca="1"/>
        <v>45743</v>
      </c>
      <c r="F40" s="12">
        <f ca="1"/>
        <v>45744</v>
      </c>
      <c r="G40" s="12">
        <f ca="1"/>
        <v>45745</v>
      </c>
      <c r="H40" s="13">
        <f ca="1"/>
        <v>45746</v>
      </c>
      <c r="I40" s="21"/>
    </row>
    <row r="41" spans="1:9" ht="57" customHeight="1" x14ac:dyDescent="0.3">
      <c r="A41" s="21"/>
      <c r="B41" s="6"/>
      <c r="C41" s="6"/>
      <c r="D41" s="6"/>
      <c r="E41" s="6"/>
      <c r="F41" s="6"/>
      <c r="G41" s="33" t="s">
        <v>6</v>
      </c>
      <c r="H41" s="7"/>
      <c r="I41" s="21"/>
    </row>
    <row r="42" spans="1:9" ht="16.5" customHeight="1" x14ac:dyDescent="0.3">
      <c r="A42" s="21"/>
      <c r="B42" s="12">
        <f t="array" aca="1" ref="B42:C42" ca="1">Napok+36+DATE(Naptár3Év,Naptár3HónapBeállítás,1)-WEEKDAY(DATE(Naptár3Év,Naptár3HónapBeállítás,1),HétköznapBeállítás)</f>
        <v>45747</v>
      </c>
      <c r="C42" s="23">
        <f ca="1"/>
        <v>45748</v>
      </c>
      <c r="D42" s="17" t="s">
        <v>1</v>
      </c>
      <c r="E42" s="18"/>
      <c r="F42" s="18"/>
      <c r="G42" s="18"/>
      <c r="H42" s="18"/>
      <c r="I42" s="21"/>
    </row>
    <row r="43" spans="1:9" ht="63.75" customHeight="1" x14ac:dyDescent="0.3">
      <c r="A43" s="21"/>
      <c r="B43" s="6"/>
      <c r="C43" s="24"/>
      <c r="D43" s="16"/>
      <c r="E43" s="11"/>
      <c r="F43" s="11"/>
      <c r="G43" s="11"/>
      <c r="H43" s="11"/>
      <c r="I43" s="21"/>
    </row>
    <row r="44" spans="1:9" ht="54" customHeight="1" x14ac:dyDescent="0.7">
      <c r="A44" s="21"/>
      <c r="B44" s="1">
        <f ca="1">YEAR(DATE(Naptár3Év,Naptár3HónapBeállítás+1,1))</f>
        <v>2025</v>
      </c>
      <c r="C44" s="10" t="str">
        <f ca="1">TEXT(DATE(Naptár3Év,Naptár3HónapBeállítás+1,1),"hhhh")</f>
        <v>április</v>
      </c>
      <c r="D44" s="10"/>
      <c r="E44" s="10"/>
      <c r="F44" s="5"/>
      <c r="G44" s="5"/>
      <c r="H44" s="2"/>
      <c r="I44" s="21"/>
    </row>
    <row r="45" spans="1:9" ht="14.25" customHeight="1" x14ac:dyDescent="0.3">
      <c r="A45" s="22"/>
      <c r="B45" s="3" t="str">
        <f t="shared" ref="B45:H45" ca="1" si="3">UPPER(TEXT(B46,"nnnn"))</f>
        <v>HÉTFŐ</v>
      </c>
      <c r="C45" s="4" t="str">
        <f t="shared" ca="1" si="3"/>
        <v>KEDD</v>
      </c>
      <c r="D45" s="3" t="str">
        <f t="shared" ca="1" si="3"/>
        <v>SZERDA</v>
      </c>
      <c r="E45" s="4" t="str">
        <f t="shared" ca="1" si="3"/>
        <v>CSÜTÖRTÖK</v>
      </c>
      <c r="F45" s="3" t="str">
        <f t="shared" ca="1" si="3"/>
        <v>PÉNTEK</v>
      </c>
      <c r="G45" s="4" t="str">
        <f t="shared" ca="1" si="3"/>
        <v>SZOMBAT</v>
      </c>
      <c r="H45" s="3" t="str">
        <f t="shared" ca="1" si="3"/>
        <v>VASÁRNAP</v>
      </c>
      <c r="I45" s="21"/>
    </row>
    <row r="46" spans="1:9" ht="16.5" customHeight="1" x14ac:dyDescent="0.3">
      <c r="A46" s="21"/>
      <c r="B46" s="23">
        <f t="array" aca="1" ref="B46:H46" ca="1">Napok+1+DATE(Naptár4Év,Naptár4HónapBeállítás,1)-WEEKDAY(DATE(Naptár4Év,Naptár4HónapBeállítás,1),HétköznapBeállítás)</f>
        <v>45747</v>
      </c>
      <c r="C46" s="12">
        <f ca="1"/>
        <v>45748</v>
      </c>
      <c r="D46" s="12">
        <f ca="1"/>
        <v>45749</v>
      </c>
      <c r="E46" s="12">
        <f ca="1"/>
        <v>45750</v>
      </c>
      <c r="F46" s="12">
        <f ca="1"/>
        <v>45751</v>
      </c>
      <c r="G46" s="12">
        <f ca="1"/>
        <v>45752</v>
      </c>
      <c r="H46" s="13">
        <f ca="1"/>
        <v>45753</v>
      </c>
      <c r="I46" s="21"/>
    </row>
    <row r="47" spans="1:9" ht="56.25" customHeight="1" x14ac:dyDescent="0.3">
      <c r="A47" s="21"/>
      <c r="B47" s="24"/>
      <c r="C47" s="6"/>
      <c r="D47" s="6"/>
      <c r="E47" s="6"/>
      <c r="F47" s="6"/>
      <c r="G47" s="6"/>
      <c r="H47" s="7"/>
      <c r="I47" s="21"/>
    </row>
    <row r="48" spans="1:9" ht="16.5" customHeight="1" x14ac:dyDescent="0.3">
      <c r="A48" s="21"/>
      <c r="B48" s="12">
        <f t="array" aca="1" ref="B48:H48" ca="1">Napok+8+DATE(Naptár4Év,Naptár4HónapBeállítás,1)-WEEKDAY(DATE(Naptár4Év,Naptár4HónapBeállítás,1),HétköznapBeállítás)</f>
        <v>45754</v>
      </c>
      <c r="C48" s="12">
        <f ca="1"/>
        <v>45755</v>
      </c>
      <c r="D48" s="12">
        <f ca="1"/>
        <v>45756</v>
      </c>
      <c r="E48" s="12">
        <f ca="1"/>
        <v>45757</v>
      </c>
      <c r="F48" s="12">
        <f ca="1"/>
        <v>45758</v>
      </c>
      <c r="G48" s="12">
        <f ca="1"/>
        <v>45759</v>
      </c>
      <c r="H48" s="13">
        <f ca="1"/>
        <v>45760</v>
      </c>
      <c r="I48" s="21"/>
    </row>
    <row r="49" spans="1:9" ht="56.25" customHeight="1" x14ac:dyDescent="0.3">
      <c r="A49" s="21"/>
      <c r="B49" s="6"/>
      <c r="C49" s="6"/>
      <c r="D49" s="6"/>
      <c r="E49" s="6"/>
      <c r="F49" s="6"/>
      <c r="G49" s="36" t="s">
        <v>15</v>
      </c>
      <c r="H49" s="39"/>
      <c r="I49" s="21"/>
    </row>
    <row r="50" spans="1:9" ht="16.5" customHeight="1" x14ac:dyDescent="0.3">
      <c r="A50" s="21"/>
      <c r="B50" s="12">
        <f t="array" aca="1" ref="B50:H50" ca="1">Napok+15+DATE(Naptár4Év,Naptár4HónapBeállítás,1)-WEEKDAY(DATE(Naptár4Év,Naptár4HónapBeállítás,1),HétköznapBeállítás)</f>
        <v>45761</v>
      </c>
      <c r="C50" s="12">
        <f ca="1"/>
        <v>45762</v>
      </c>
      <c r="D50" s="12">
        <f ca="1"/>
        <v>45763</v>
      </c>
      <c r="E50" s="12">
        <f ca="1"/>
        <v>45764</v>
      </c>
      <c r="F50" s="28">
        <f ca="1"/>
        <v>45765</v>
      </c>
      <c r="G50" s="31">
        <f ca="1"/>
        <v>45766</v>
      </c>
      <c r="H50" s="29">
        <f ca="1"/>
        <v>45767</v>
      </c>
      <c r="I50" s="21"/>
    </row>
    <row r="51" spans="1:9" ht="56.25" customHeight="1" x14ac:dyDescent="0.3">
      <c r="A51" s="21"/>
      <c r="B51" s="6"/>
      <c r="C51" s="6"/>
      <c r="D51" s="6"/>
      <c r="E51" s="6"/>
      <c r="F51" s="6"/>
      <c r="G51" s="6"/>
      <c r="H51" s="7"/>
      <c r="I51" s="21"/>
    </row>
    <row r="52" spans="1:9" ht="16.5" customHeight="1" x14ac:dyDescent="0.3">
      <c r="A52" s="21"/>
      <c r="B52" s="28">
        <f t="array" aca="1" ref="B52:H52" ca="1">Napok+22+DATE(Naptár4Év,Naptár4HónapBeállítás,1)-WEEKDAY(DATE(Naptár4Év,Naptár4HónapBeállítás,1),HétköznapBeállítás)</f>
        <v>45768</v>
      </c>
      <c r="C52" s="12">
        <f ca="1"/>
        <v>45769</v>
      </c>
      <c r="D52" s="12">
        <f ca="1"/>
        <v>45770</v>
      </c>
      <c r="E52" s="12">
        <f ca="1"/>
        <v>45771</v>
      </c>
      <c r="F52" s="12">
        <f ca="1"/>
        <v>45772</v>
      </c>
      <c r="G52" s="12">
        <f ca="1"/>
        <v>45773</v>
      </c>
      <c r="H52" s="13">
        <f ca="1"/>
        <v>45774</v>
      </c>
      <c r="I52" s="21"/>
    </row>
    <row r="53" spans="1:9" ht="56.25" customHeight="1" x14ac:dyDescent="0.3">
      <c r="A53" s="21"/>
      <c r="B53" s="6"/>
      <c r="C53" s="6"/>
      <c r="D53" s="6"/>
      <c r="E53" s="6"/>
      <c r="F53" s="6"/>
      <c r="G53" s="6"/>
      <c r="H53" s="7"/>
      <c r="I53" s="21"/>
    </row>
    <row r="54" spans="1:9" ht="16.5" customHeight="1" x14ac:dyDescent="0.3">
      <c r="A54" s="21"/>
      <c r="B54" s="12">
        <f t="array" aca="1" ref="B54:H54" ca="1">Napok+29+DATE(Naptár4Év,Naptár4HónapBeállítás,1)-WEEKDAY(DATE(Naptár4Év,Naptár4HónapBeállítás,1),HétköznapBeállítás)</f>
        <v>45775</v>
      </c>
      <c r="C54" s="12">
        <f ca="1"/>
        <v>45776</v>
      </c>
      <c r="D54" s="12">
        <f ca="1"/>
        <v>45777</v>
      </c>
      <c r="E54" s="23">
        <f ca="1"/>
        <v>45778</v>
      </c>
      <c r="F54" s="23">
        <f ca="1"/>
        <v>45779</v>
      </c>
      <c r="G54" s="23">
        <f ca="1"/>
        <v>45780</v>
      </c>
      <c r="H54" s="25">
        <f ca="1"/>
        <v>45781</v>
      </c>
      <c r="I54" s="21"/>
    </row>
    <row r="55" spans="1:9" ht="57" customHeight="1" x14ac:dyDescent="0.3">
      <c r="A55" s="21"/>
      <c r="B55" s="6"/>
      <c r="C55" s="6"/>
      <c r="D55" s="6"/>
      <c r="E55" s="24"/>
      <c r="F55" s="24"/>
      <c r="G55" s="24"/>
      <c r="H55" s="26"/>
      <c r="I55" s="21"/>
    </row>
    <row r="56" spans="1:9" ht="16.5" customHeight="1" x14ac:dyDescent="0.3">
      <c r="A56" s="21"/>
      <c r="B56" s="23">
        <f t="array" aca="1" ref="B56:C56" ca="1">Napok+36+DATE(Naptár4Év,Naptár4HónapBeállítás,1)-WEEKDAY(DATE(Naptár4Év,Naptár4HónapBeállítás,1),HétköznapBeállítás)</f>
        <v>45782</v>
      </c>
      <c r="C56" s="23">
        <f ca="1"/>
        <v>45783</v>
      </c>
      <c r="D56" s="14" t="s">
        <v>1</v>
      </c>
      <c r="E56" s="15"/>
      <c r="F56" s="15"/>
      <c r="G56" s="15"/>
      <c r="H56" s="15"/>
      <c r="I56" s="21"/>
    </row>
    <row r="57" spans="1:9" ht="63.75" customHeight="1" x14ac:dyDescent="0.3">
      <c r="A57" s="21"/>
      <c r="B57" s="24"/>
      <c r="C57" s="24"/>
      <c r="D57" s="16"/>
      <c r="E57" s="11"/>
      <c r="F57" s="11"/>
      <c r="G57" s="11"/>
      <c r="H57" s="11"/>
      <c r="I57" s="21"/>
    </row>
    <row r="58" spans="1:9" ht="54" customHeight="1" x14ac:dyDescent="0.7">
      <c r="A58" s="21"/>
      <c r="B58" s="1">
        <f ca="1">YEAR(DATE(Naptár4Év,Naptár4HónapBeállítás+1,1))</f>
        <v>2025</v>
      </c>
      <c r="C58" s="10" t="str">
        <f ca="1">TEXT(DATE(Naptár4Év,Naptár4HónapBeállítás+1,1),"hhhh")</f>
        <v>május</v>
      </c>
      <c r="D58" s="10"/>
      <c r="E58" s="10"/>
      <c r="F58" s="5"/>
      <c r="G58" s="5"/>
      <c r="H58" s="2"/>
      <c r="I58" s="21"/>
    </row>
    <row r="59" spans="1:9" ht="14.25" customHeight="1" x14ac:dyDescent="0.3">
      <c r="A59" s="22"/>
      <c r="B59" s="3" t="str">
        <f t="shared" ref="B59:H59" ca="1" si="4">UPPER(TEXT(B60,"nnnn"))</f>
        <v>HÉTFŐ</v>
      </c>
      <c r="C59" s="4" t="str">
        <f t="shared" ca="1" si="4"/>
        <v>KEDD</v>
      </c>
      <c r="D59" s="3" t="str">
        <f t="shared" ca="1" si="4"/>
        <v>SZERDA</v>
      </c>
      <c r="E59" s="4" t="str">
        <f t="shared" ca="1" si="4"/>
        <v>CSÜTÖRTÖK</v>
      </c>
      <c r="F59" s="3" t="str">
        <f t="shared" ca="1" si="4"/>
        <v>PÉNTEK</v>
      </c>
      <c r="G59" s="4" t="str">
        <f t="shared" ca="1" si="4"/>
        <v>SZOMBAT</v>
      </c>
      <c r="H59" s="3" t="str">
        <f t="shared" ca="1" si="4"/>
        <v>VASÁRNAP</v>
      </c>
      <c r="I59" s="21"/>
    </row>
    <row r="60" spans="1:9" ht="16.5" customHeight="1" x14ac:dyDescent="0.3">
      <c r="A60" s="21"/>
      <c r="B60" s="23">
        <f t="array" aca="1" ref="B60:H60" ca="1">Napok+1+DATE(Naptár5Év,Naptár5HónapBeállítás,1)-WEEKDAY(DATE(Naptár5Év,Naptár5HónapBeállítás,1),HétköznapBeállítás)</f>
        <v>45775</v>
      </c>
      <c r="C60" s="23">
        <f ca="1"/>
        <v>45776</v>
      </c>
      <c r="D60" s="23">
        <f ca="1"/>
        <v>45777</v>
      </c>
      <c r="E60" s="28">
        <f ca="1"/>
        <v>45778</v>
      </c>
      <c r="F60" s="31">
        <f ca="1"/>
        <v>45779</v>
      </c>
      <c r="G60" s="12">
        <f ca="1"/>
        <v>45780</v>
      </c>
      <c r="H60" s="13">
        <f ca="1"/>
        <v>45781</v>
      </c>
      <c r="I60" s="21"/>
    </row>
    <row r="61" spans="1:9" ht="56.25" customHeight="1" x14ac:dyDescent="0.3">
      <c r="A61" s="21"/>
      <c r="B61" s="24"/>
      <c r="C61" s="24"/>
      <c r="D61" s="24"/>
      <c r="E61" s="32"/>
      <c r="F61" s="36" t="s">
        <v>12</v>
      </c>
      <c r="G61" s="37"/>
      <c r="H61" s="37"/>
      <c r="I61" s="21"/>
    </row>
    <row r="62" spans="1:9" ht="16.5" customHeight="1" x14ac:dyDescent="0.3">
      <c r="A62" s="21"/>
      <c r="B62" s="12">
        <f t="array" aca="1" ref="B62:H62" ca="1">Napok+8+DATE(Naptár5Év,Naptár5HónapBeállítás,1)-WEEKDAY(DATE(Naptár5Év,Naptár5HónapBeállítás,1),HétköznapBeállítás)</f>
        <v>45782</v>
      </c>
      <c r="C62" s="12">
        <f ca="1"/>
        <v>45783</v>
      </c>
      <c r="D62" s="12">
        <f ca="1"/>
        <v>45784</v>
      </c>
      <c r="E62" s="12">
        <f ca="1"/>
        <v>45785</v>
      </c>
      <c r="F62" s="12">
        <f ca="1"/>
        <v>45786</v>
      </c>
      <c r="G62" s="12">
        <f ca="1"/>
        <v>45787</v>
      </c>
      <c r="H62" s="13">
        <f ca="1"/>
        <v>45788</v>
      </c>
      <c r="I62" s="21"/>
    </row>
    <row r="63" spans="1:9" ht="56.25" customHeight="1" x14ac:dyDescent="0.3">
      <c r="A63" s="21"/>
      <c r="B63" s="6"/>
      <c r="C63" s="6"/>
      <c r="D63" s="6"/>
      <c r="E63" s="6"/>
      <c r="F63" s="6"/>
      <c r="G63" s="6"/>
      <c r="H63" s="7"/>
      <c r="I63" s="21"/>
    </row>
    <row r="64" spans="1:9" ht="16.5" customHeight="1" x14ac:dyDescent="0.3">
      <c r="A64" s="21"/>
      <c r="B64" s="12">
        <f t="array" aca="1" ref="B64:H64" ca="1">Napok+15+DATE(Naptár5Év,Naptár5HónapBeállítás,1)-WEEKDAY(DATE(Naptár5Év,Naptár5HónapBeállítás,1),HétköznapBeállítás)</f>
        <v>45789</v>
      </c>
      <c r="C64" s="12">
        <f ca="1"/>
        <v>45790</v>
      </c>
      <c r="D64" s="12">
        <f ca="1"/>
        <v>45791</v>
      </c>
      <c r="E64" s="12">
        <f ca="1"/>
        <v>45792</v>
      </c>
      <c r="F64" s="12">
        <f ca="1"/>
        <v>45793</v>
      </c>
      <c r="G64" s="30">
        <f ca="1"/>
        <v>45794</v>
      </c>
      <c r="H64" s="13">
        <f ca="1"/>
        <v>45795</v>
      </c>
      <c r="I64" s="21"/>
    </row>
    <row r="65" spans="1:9" ht="56.25" customHeight="1" x14ac:dyDescent="0.3">
      <c r="A65" s="21"/>
      <c r="B65" s="6"/>
      <c r="C65" s="6"/>
      <c r="D65" s="6"/>
      <c r="E65" s="6"/>
      <c r="F65" s="6"/>
      <c r="G65" s="6" t="s">
        <v>3</v>
      </c>
      <c r="H65" s="7"/>
      <c r="I65" s="21"/>
    </row>
    <row r="66" spans="1:9" ht="16.5" customHeight="1" x14ac:dyDescent="0.3">
      <c r="A66" s="21"/>
      <c r="B66" s="12">
        <f t="array" aca="1" ref="B66:H66" ca="1">Napok+22+DATE(Naptár5Év,Naptár5HónapBeállítás,1)-WEEKDAY(DATE(Naptár5Év,Naptár5HónapBeállítás,1),HétköznapBeállítás)</f>
        <v>45796</v>
      </c>
      <c r="C66" s="12">
        <f ca="1"/>
        <v>45797</v>
      </c>
      <c r="D66" s="12">
        <f ca="1"/>
        <v>45798</v>
      </c>
      <c r="E66" s="12">
        <f ca="1"/>
        <v>45799</v>
      </c>
      <c r="F66" s="12">
        <f ca="1"/>
        <v>45800</v>
      </c>
      <c r="G66" s="12">
        <f ca="1"/>
        <v>45801</v>
      </c>
      <c r="H66" s="13">
        <f ca="1"/>
        <v>45802</v>
      </c>
      <c r="I66" s="21"/>
    </row>
    <row r="67" spans="1:9" ht="56.25" customHeight="1" x14ac:dyDescent="0.3">
      <c r="A67" s="21"/>
      <c r="B67" s="6"/>
      <c r="C67" s="6"/>
      <c r="D67" s="6"/>
      <c r="E67" s="6"/>
      <c r="F67" s="6"/>
      <c r="G67" s="6"/>
      <c r="H67" s="7"/>
      <c r="I67" s="21"/>
    </row>
    <row r="68" spans="1:9" ht="16.5" customHeight="1" x14ac:dyDescent="0.3">
      <c r="A68" s="21"/>
      <c r="B68" s="12">
        <f t="array" aca="1" ref="B68:H68" ca="1">Napok+29+DATE(Naptár5Év,Naptár5HónapBeállítás,1)-WEEKDAY(DATE(Naptár5Év,Naptár5HónapBeállítás,1),HétköznapBeállítás)</f>
        <v>45803</v>
      </c>
      <c r="C68" s="12">
        <f ca="1"/>
        <v>45804</v>
      </c>
      <c r="D68" s="12">
        <f ca="1"/>
        <v>45805</v>
      </c>
      <c r="E68" s="12">
        <f ca="1"/>
        <v>45806</v>
      </c>
      <c r="F68" s="12">
        <f ca="1"/>
        <v>45807</v>
      </c>
      <c r="G68" s="12">
        <f ca="1"/>
        <v>45808</v>
      </c>
      <c r="H68" s="25">
        <f ca="1"/>
        <v>45809</v>
      </c>
      <c r="I68" s="21"/>
    </row>
    <row r="69" spans="1:9" ht="57" customHeight="1" x14ac:dyDescent="0.3">
      <c r="A69" s="21"/>
      <c r="B69" s="6"/>
      <c r="C69" s="6"/>
      <c r="D69" s="6"/>
      <c r="E69" s="6"/>
      <c r="F69" s="6"/>
      <c r="G69" s="6"/>
      <c r="H69" s="26"/>
      <c r="I69" s="21"/>
    </row>
    <row r="70" spans="1:9" ht="16.5" customHeight="1" x14ac:dyDescent="0.3">
      <c r="A70" s="21"/>
      <c r="B70" s="23">
        <f t="array" aca="1" ref="B70:C70" ca="1">Napok+36+DATE(Naptár5Év,Naptár5HónapBeállítás,1)-WEEKDAY(DATE(Naptár5Év,Naptár5HónapBeállítás,1),HétköznapBeállítás)</f>
        <v>45810</v>
      </c>
      <c r="C70" s="23">
        <f ca="1"/>
        <v>45811</v>
      </c>
      <c r="D70" s="14" t="s">
        <v>1</v>
      </c>
      <c r="E70" s="15"/>
      <c r="F70" s="15"/>
      <c r="G70" s="15"/>
      <c r="H70" s="15"/>
      <c r="I70" s="21"/>
    </row>
    <row r="71" spans="1:9" ht="63.75" customHeight="1" x14ac:dyDescent="0.3">
      <c r="A71" s="21"/>
      <c r="B71" s="24"/>
      <c r="C71" s="24"/>
      <c r="D71" s="16"/>
      <c r="E71" s="11"/>
      <c r="F71" s="11"/>
      <c r="G71" s="11"/>
      <c r="H71" s="11"/>
      <c r="I71" s="21"/>
    </row>
    <row r="72" spans="1:9" ht="54" customHeight="1" x14ac:dyDescent="0.7">
      <c r="A72" s="21"/>
      <c r="B72" s="1">
        <f ca="1">YEAR(DATE(Naptár5Év,Naptár5HónapBeállítás+1,1))</f>
        <v>2025</v>
      </c>
      <c r="C72" s="10" t="str">
        <f ca="1">TEXT(DATE(Naptár5Év,Naptár5HónapBeállítás+1,1),"hhhh")</f>
        <v>június</v>
      </c>
      <c r="D72" s="10"/>
      <c r="E72" s="10"/>
      <c r="F72" s="5"/>
      <c r="G72" s="5"/>
      <c r="H72" s="2"/>
      <c r="I72" s="21"/>
    </row>
    <row r="73" spans="1:9" ht="14.25" customHeight="1" x14ac:dyDescent="0.3">
      <c r="A73" s="22"/>
      <c r="B73" s="3" t="str">
        <f t="shared" ref="B73:H73" ca="1" si="5">UPPER(TEXT(B74,"nnnn"))</f>
        <v>HÉTFŐ</v>
      </c>
      <c r="C73" s="4" t="str">
        <f t="shared" ca="1" si="5"/>
        <v>KEDD</v>
      </c>
      <c r="D73" s="3" t="str">
        <f t="shared" ca="1" si="5"/>
        <v>SZERDA</v>
      </c>
      <c r="E73" s="4" t="str">
        <f t="shared" ca="1" si="5"/>
        <v>CSÜTÖRTÖK</v>
      </c>
      <c r="F73" s="3" t="str">
        <f t="shared" ca="1" si="5"/>
        <v>PÉNTEK</v>
      </c>
      <c r="G73" s="4" t="str">
        <f t="shared" ca="1" si="5"/>
        <v>SZOMBAT</v>
      </c>
      <c r="H73" s="3" t="str">
        <f t="shared" ca="1" si="5"/>
        <v>VASÁRNAP</v>
      </c>
      <c r="I73" s="21"/>
    </row>
    <row r="74" spans="1:9" ht="16.5" customHeight="1" x14ac:dyDescent="0.3">
      <c r="A74" s="21"/>
      <c r="B74" s="23">
        <f t="array" aca="1" ref="B74:H74" ca="1">Napok+1+DATE(Naptár6Év,Naptár6HónapBeállítás,1)-WEEKDAY(DATE(Naptár6Év,Naptár6HónapBeállítás,1),HétköznapBeállítás)</f>
        <v>45803</v>
      </c>
      <c r="C74" s="23">
        <f ca="1"/>
        <v>45804</v>
      </c>
      <c r="D74" s="23">
        <f ca="1"/>
        <v>45805</v>
      </c>
      <c r="E74" s="23">
        <f ca="1"/>
        <v>45806</v>
      </c>
      <c r="F74" s="23">
        <f ca="1"/>
        <v>45807</v>
      </c>
      <c r="G74" s="23">
        <f ca="1"/>
        <v>45808</v>
      </c>
      <c r="H74" s="13">
        <f ca="1"/>
        <v>45809</v>
      </c>
      <c r="I74" s="21"/>
    </row>
    <row r="75" spans="1:9" ht="56.25" customHeight="1" x14ac:dyDescent="0.3">
      <c r="A75" s="21"/>
      <c r="B75" s="24"/>
      <c r="C75" s="24"/>
      <c r="D75" s="24"/>
      <c r="E75" s="24"/>
      <c r="F75" s="24"/>
      <c r="G75" s="24"/>
      <c r="H75" s="7"/>
      <c r="I75" s="21"/>
    </row>
    <row r="76" spans="1:9" ht="16.5" customHeight="1" x14ac:dyDescent="0.3">
      <c r="A76" s="21"/>
      <c r="B76" s="12">
        <f t="array" aca="1" ref="B76:H76" ca="1">Napok+8+DATE(Naptár6Év,Naptár6HónapBeállítás,1)-WEEKDAY(DATE(Naptár6Év,Naptár6HónapBeállítás,1),HétköznapBeállítás)</f>
        <v>45810</v>
      </c>
      <c r="C76" s="12">
        <f ca="1"/>
        <v>45811</v>
      </c>
      <c r="D76" s="12">
        <f ca="1"/>
        <v>45812</v>
      </c>
      <c r="E76" s="12">
        <f ca="1"/>
        <v>45813</v>
      </c>
      <c r="F76" s="12">
        <f ca="1"/>
        <v>45814</v>
      </c>
      <c r="G76" s="12">
        <f ca="1"/>
        <v>45815</v>
      </c>
      <c r="H76" s="13">
        <f ca="1"/>
        <v>45816</v>
      </c>
      <c r="I76" s="21"/>
    </row>
    <row r="77" spans="1:9" ht="56.25" customHeight="1" x14ac:dyDescent="0.3">
      <c r="A77" s="21"/>
      <c r="B77" s="6"/>
      <c r="C77" s="6"/>
      <c r="D77" s="6"/>
      <c r="E77" s="32"/>
      <c r="F77" s="36" t="s">
        <v>16</v>
      </c>
      <c r="G77" s="37"/>
      <c r="H77" s="37"/>
      <c r="I77" s="21"/>
    </row>
    <row r="78" spans="1:9" ht="16.5" customHeight="1" x14ac:dyDescent="0.3">
      <c r="A78" s="21"/>
      <c r="B78" s="28">
        <f t="array" aca="1" ref="B78:H78" ca="1">Napok+15+DATE(Naptár6Év,Naptár6HónapBeállítás,1)-WEEKDAY(DATE(Naptár6Év,Naptár6HónapBeállítás,1),HétköznapBeállítás)</f>
        <v>45817</v>
      </c>
      <c r="C78" s="12">
        <f ca="1"/>
        <v>45818</v>
      </c>
      <c r="D78" s="12">
        <f ca="1"/>
        <v>45819</v>
      </c>
      <c r="E78" s="12">
        <f ca="1"/>
        <v>45820</v>
      </c>
      <c r="F78" s="12">
        <f ca="1"/>
        <v>45821</v>
      </c>
      <c r="G78" s="12">
        <f ca="1"/>
        <v>45822</v>
      </c>
      <c r="H78" s="13">
        <f ca="1"/>
        <v>45823</v>
      </c>
      <c r="I78" s="21"/>
    </row>
    <row r="79" spans="1:9" ht="56.25" customHeight="1" x14ac:dyDescent="0.3">
      <c r="A79" s="21"/>
      <c r="B79" s="33" t="s">
        <v>17</v>
      </c>
      <c r="C79" s="6"/>
      <c r="D79" s="6"/>
      <c r="E79" s="6"/>
      <c r="F79" s="6"/>
      <c r="G79" s="6"/>
      <c r="H79" s="7"/>
      <c r="I79" s="21"/>
    </row>
    <row r="80" spans="1:9" ht="16.5" customHeight="1" x14ac:dyDescent="0.3">
      <c r="A80" s="21"/>
      <c r="B80" s="12">
        <f t="array" aca="1" ref="B80:H80" ca="1">Napok+22+DATE(Naptár6Év,Naptár6HónapBeállítás,1)-WEEKDAY(DATE(Naptár6Év,Naptár6HónapBeállítás,1),HétköznapBeállítás)</f>
        <v>45824</v>
      </c>
      <c r="C80" s="12">
        <f ca="1"/>
        <v>45825</v>
      </c>
      <c r="D80" s="12">
        <f ca="1"/>
        <v>45826</v>
      </c>
      <c r="E80" s="12">
        <f ca="1"/>
        <v>45827</v>
      </c>
      <c r="F80" s="12">
        <f ca="1"/>
        <v>45828</v>
      </c>
      <c r="G80" s="12">
        <f ca="1"/>
        <v>45829</v>
      </c>
      <c r="H80" s="13">
        <f ca="1"/>
        <v>45830</v>
      </c>
      <c r="I80" s="21"/>
    </row>
    <row r="81" spans="1:9" ht="56.25" customHeight="1" x14ac:dyDescent="0.3">
      <c r="A81" s="21"/>
      <c r="B81" s="6"/>
      <c r="C81" s="6"/>
      <c r="D81" s="6"/>
      <c r="E81" s="6"/>
      <c r="F81" s="6"/>
      <c r="G81" s="6"/>
      <c r="H81" s="7"/>
      <c r="I81" s="21"/>
    </row>
    <row r="82" spans="1:9" ht="16.5" customHeight="1" x14ac:dyDescent="0.3">
      <c r="A82" s="21"/>
      <c r="B82" s="12">
        <f t="array" aca="1" ref="B82:H82" ca="1">Napok+29+DATE(Naptár6Év,Naptár6HónapBeállítás,1)-WEEKDAY(DATE(Naptár6Év,Naptár6HónapBeállítás,1),HétköznapBeállítás)</f>
        <v>45831</v>
      </c>
      <c r="C82" s="12">
        <f ca="1"/>
        <v>45832</v>
      </c>
      <c r="D82" s="12">
        <f ca="1"/>
        <v>45833</v>
      </c>
      <c r="E82" s="12">
        <f ca="1"/>
        <v>45834</v>
      </c>
      <c r="F82" s="12">
        <f ca="1"/>
        <v>45835</v>
      </c>
      <c r="G82" s="12">
        <f ca="1"/>
        <v>45836</v>
      </c>
      <c r="H82" s="13">
        <f ca="1"/>
        <v>45837</v>
      </c>
      <c r="I82" s="21"/>
    </row>
    <row r="83" spans="1:9" ht="57" customHeight="1" x14ac:dyDescent="0.3">
      <c r="A83" s="21"/>
      <c r="B83" s="6"/>
      <c r="C83" s="6"/>
      <c r="D83" s="6"/>
      <c r="E83" s="6"/>
      <c r="F83" s="6"/>
      <c r="G83" s="6"/>
      <c r="H83" s="8"/>
      <c r="I83" s="21"/>
    </row>
    <row r="84" spans="1:9" ht="16.5" customHeight="1" x14ac:dyDescent="0.3">
      <c r="A84" s="21"/>
      <c r="B84" s="12">
        <f t="array" aca="1" ref="B84:C84" ca="1">Napok+36+DATE(Naptár6Év,Naptár6HónapBeállítás,1)-WEEKDAY(DATE(Naptár6Év,Naptár6HónapBeállítás,1),HétköznapBeállítás)</f>
        <v>45838</v>
      </c>
      <c r="C84" s="23">
        <f ca="1"/>
        <v>45839</v>
      </c>
      <c r="D84" s="14" t="s">
        <v>1</v>
      </c>
      <c r="E84" s="15"/>
      <c r="F84" s="15"/>
      <c r="G84" s="15"/>
      <c r="H84" s="15"/>
      <c r="I84" s="21"/>
    </row>
    <row r="85" spans="1:9" ht="63.75" customHeight="1" x14ac:dyDescent="0.3">
      <c r="A85" s="21"/>
      <c r="B85" s="6"/>
      <c r="C85" s="24"/>
      <c r="D85" s="16"/>
      <c r="E85" s="11"/>
      <c r="F85" s="11"/>
      <c r="G85" s="11"/>
      <c r="H85" s="11"/>
      <c r="I85" s="21"/>
    </row>
    <row r="86" spans="1:9" ht="54" customHeight="1" x14ac:dyDescent="0.7">
      <c r="A86" s="21"/>
      <c r="B86" s="1">
        <f ca="1">YEAR(DATE(Naptár6Év,Naptár6HónapBeállítás+1,1))</f>
        <v>2025</v>
      </c>
      <c r="C86" s="10" t="str">
        <f ca="1">TEXT(DATE(Naptár6Év,Naptár6HónapBeállítás+1,1),"hhhh")</f>
        <v>július</v>
      </c>
      <c r="D86" s="10"/>
      <c r="E86" s="10"/>
      <c r="F86" s="5"/>
      <c r="G86" s="5"/>
      <c r="H86" s="2"/>
      <c r="I86" s="21"/>
    </row>
    <row r="87" spans="1:9" ht="14.25" customHeight="1" x14ac:dyDescent="0.3">
      <c r="A87" s="22"/>
      <c r="B87" s="3" t="str">
        <f t="shared" ref="B87:H87" ca="1" si="6">UPPER(TEXT(B88,"nnnn"))</f>
        <v>HÉTFŐ</v>
      </c>
      <c r="C87" s="4" t="str">
        <f t="shared" ca="1" si="6"/>
        <v>KEDD</v>
      </c>
      <c r="D87" s="3" t="str">
        <f t="shared" ca="1" si="6"/>
        <v>SZERDA</v>
      </c>
      <c r="E87" s="4" t="str">
        <f t="shared" ca="1" si="6"/>
        <v>CSÜTÖRTÖK</v>
      </c>
      <c r="F87" s="3" t="str">
        <f t="shared" ca="1" si="6"/>
        <v>PÉNTEK</v>
      </c>
      <c r="G87" s="4" t="str">
        <f t="shared" ca="1" si="6"/>
        <v>SZOMBAT</v>
      </c>
      <c r="H87" s="3" t="str">
        <f t="shared" ca="1" si="6"/>
        <v>VASÁRNAP</v>
      </c>
      <c r="I87" s="21"/>
    </row>
    <row r="88" spans="1:9" ht="16.5" customHeight="1" x14ac:dyDescent="0.3">
      <c r="A88" s="21"/>
      <c r="B88" s="23">
        <f t="array" aca="1" ref="B88:H88" ca="1">Napok+1+DATE(Naptár7Év,Naptár7HónapBeállítás,1)-WEEKDAY(DATE(Naptár7Év,Naptár7HónapBeállítás,1),HétköznapBeállítás)</f>
        <v>45838</v>
      </c>
      <c r="C88" s="12">
        <f ca="1"/>
        <v>45839</v>
      </c>
      <c r="D88" s="12">
        <f ca="1"/>
        <v>45840</v>
      </c>
      <c r="E88" s="12">
        <f ca="1"/>
        <v>45841</v>
      </c>
      <c r="F88" s="12">
        <f ca="1"/>
        <v>45842</v>
      </c>
      <c r="G88" s="12">
        <f ca="1"/>
        <v>45843</v>
      </c>
      <c r="H88" s="13">
        <f ca="1"/>
        <v>45844</v>
      </c>
      <c r="I88" s="21"/>
    </row>
    <row r="89" spans="1:9" ht="56.25" customHeight="1" x14ac:dyDescent="0.3">
      <c r="A89" s="21"/>
      <c r="B89" s="24"/>
      <c r="C89" s="6"/>
      <c r="D89" s="6"/>
      <c r="E89" s="6"/>
      <c r="F89" s="6"/>
      <c r="G89" s="6"/>
      <c r="H89" s="7"/>
      <c r="I89" s="21"/>
    </row>
    <row r="90" spans="1:9" ht="16.5" customHeight="1" x14ac:dyDescent="0.3">
      <c r="A90" s="21"/>
      <c r="B90" s="12">
        <f t="array" aca="1" ref="B90:H90" ca="1">Napok+8+DATE(Naptár7Év,Naptár7HónapBeállítás,1)-WEEKDAY(DATE(Naptár7Év,Naptár7HónapBeállítás,1),HétköznapBeállítás)</f>
        <v>45845</v>
      </c>
      <c r="C90" s="12">
        <f ca="1"/>
        <v>45846</v>
      </c>
      <c r="D90" s="12">
        <f ca="1"/>
        <v>45847</v>
      </c>
      <c r="E90" s="12">
        <f ca="1"/>
        <v>45848</v>
      </c>
      <c r="F90" s="12">
        <f ca="1"/>
        <v>45849</v>
      </c>
      <c r="G90" s="12">
        <f ca="1"/>
        <v>45850</v>
      </c>
      <c r="H90" s="13">
        <f ca="1"/>
        <v>45851</v>
      </c>
      <c r="I90" s="21"/>
    </row>
    <row r="91" spans="1:9" ht="56.25" customHeight="1" x14ac:dyDescent="0.3">
      <c r="A91" s="21"/>
      <c r="B91" s="6"/>
      <c r="C91" s="6"/>
      <c r="D91" s="6"/>
      <c r="E91" s="6"/>
      <c r="F91" s="6"/>
      <c r="G91" s="6"/>
      <c r="H91" s="7"/>
      <c r="I91" s="21"/>
    </row>
    <row r="92" spans="1:9" ht="16.5" customHeight="1" x14ac:dyDescent="0.3">
      <c r="A92" s="21"/>
      <c r="B92" s="12">
        <f t="array" aca="1" ref="B92:H92" ca="1">Napok+15+DATE(Naptár7Év,Naptár7HónapBeállítás,1)-WEEKDAY(DATE(Naptár7Év,Naptár7HónapBeállítás,1),HétköznapBeállítás)</f>
        <v>45852</v>
      </c>
      <c r="C92" s="12">
        <f ca="1"/>
        <v>45853</v>
      </c>
      <c r="D92" s="12">
        <f ca="1"/>
        <v>45854</v>
      </c>
      <c r="E92" s="12">
        <f ca="1"/>
        <v>45855</v>
      </c>
      <c r="F92" s="12">
        <f ca="1"/>
        <v>45856</v>
      </c>
      <c r="G92" s="12">
        <f ca="1"/>
        <v>45857</v>
      </c>
      <c r="H92" s="13">
        <f ca="1"/>
        <v>45858</v>
      </c>
      <c r="I92" s="21"/>
    </row>
    <row r="93" spans="1:9" ht="56.25" customHeight="1" x14ac:dyDescent="0.3">
      <c r="A93" s="21"/>
      <c r="B93" s="6"/>
      <c r="C93" s="6"/>
      <c r="D93" s="6"/>
      <c r="E93" s="6"/>
      <c r="F93" s="6"/>
      <c r="G93" s="6"/>
      <c r="H93" s="7"/>
      <c r="I93" s="21"/>
    </row>
    <row r="94" spans="1:9" ht="16.5" customHeight="1" x14ac:dyDescent="0.3">
      <c r="A94" s="21"/>
      <c r="B94" s="12">
        <f t="array" aca="1" ref="B94:H94" ca="1">Napok+22+DATE(Naptár7Év,Naptár7HónapBeállítás,1)-WEEKDAY(DATE(Naptár7Év,Naptár7HónapBeállítás,1),HétköznapBeállítás)</f>
        <v>45859</v>
      </c>
      <c r="C94" s="12">
        <f ca="1"/>
        <v>45860</v>
      </c>
      <c r="D94" s="12">
        <f ca="1"/>
        <v>45861</v>
      </c>
      <c r="E94" s="12">
        <f ca="1"/>
        <v>45862</v>
      </c>
      <c r="F94" s="12">
        <f ca="1"/>
        <v>45863</v>
      </c>
      <c r="G94" s="12">
        <f ca="1"/>
        <v>45864</v>
      </c>
      <c r="H94" s="13">
        <f ca="1"/>
        <v>45865</v>
      </c>
      <c r="I94" s="21"/>
    </row>
    <row r="95" spans="1:9" ht="56.25" customHeight="1" x14ac:dyDescent="0.3">
      <c r="A95" s="21"/>
      <c r="B95" s="6"/>
      <c r="C95" s="6"/>
      <c r="D95" s="6"/>
      <c r="E95" s="6"/>
      <c r="F95" s="6"/>
      <c r="G95" s="6"/>
      <c r="H95" s="7"/>
      <c r="I95" s="21"/>
    </row>
    <row r="96" spans="1:9" ht="16.5" customHeight="1" x14ac:dyDescent="0.3">
      <c r="A96" s="21"/>
      <c r="B96" s="12">
        <f t="array" aca="1" ref="B96:H96" ca="1">Napok+29+DATE(Naptár7Év,Naptár7HónapBeállítás,1)-WEEKDAY(DATE(Naptár7Év,Naptár7HónapBeállítás,1),HétköznapBeállítás)</f>
        <v>45866</v>
      </c>
      <c r="C96" s="12">
        <f ca="1"/>
        <v>45867</v>
      </c>
      <c r="D96" s="12">
        <f ca="1"/>
        <v>45868</v>
      </c>
      <c r="E96" s="12">
        <f ca="1"/>
        <v>45869</v>
      </c>
      <c r="F96" s="23">
        <f ca="1"/>
        <v>45870</v>
      </c>
      <c r="G96" s="23">
        <f ca="1"/>
        <v>45871</v>
      </c>
      <c r="H96" s="25">
        <f ca="1"/>
        <v>45872</v>
      </c>
      <c r="I96" s="21"/>
    </row>
    <row r="97" spans="1:9" ht="57" customHeight="1" x14ac:dyDescent="0.3">
      <c r="A97" s="21"/>
      <c r="B97" s="6"/>
      <c r="C97" s="6"/>
      <c r="D97" s="6"/>
      <c r="E97" s="6"/>
      <c r="F97" s="24"/>
      <c r="G97" s="24"/>
      <c r="H97" s="26"/>
      <c r="I97" s="21"/>
    </row>
    <row r="98" spans="1:9" ht="16.5" customHeight="1" x14ac:dyDescent="0.3">
      <c r="A98" s="21"/>
      <c r="B98" s="23">
        <f t="array" aca="1" ref="B98:C98" ca="1">Napok+36+DATE(Naptár7Év,Naptár7HónapBeállítás,1)-WEEKDAY(DATE(Naptár7Év,Naptár7HónapBeállítás,1),HétköznapBeállítás)</f>
        <v>45873</v>
      </c>
      <c r="C98" s="23">
        <f ca="1"/>
        <v>45874</v>
      </c>
      <c r="D98" s="14" t="s">
        <v>1</v>
      </c>
      <c r="E98" s="15"/>
      <c r="F98" s="15"/>
      <c r="G98" s="15"/>
      <c r="H98" s="15"/>
      <c r="I98" s="21"/>
    </row>
    <row r="99" spans="1:9" ht="63.75" customHeight="1" x14ac:dyDescent="0.3">
      <c r="A99" s="21"/>
      <c r="B99" s="24"/>
      <c r="C99" s="24"/>
      <c r="D99" s="16"/>
      <c r="E99" s="11"/>
      <c r="F99" s="11"/>
      <c r="G99" s="11"/>
      <c r="H99" s="11"/>
      <c r="I99" s="21"/>
    </row>
    <row r="100" spans="1:9" ht="54" customHeight="1" x14ac:dyDescent="0.7">
      <c r="A100" s="21"/>
      <c r="B100" s="1">
        <f ca="1">YEAR(DATE(Naptár7Év,Naptár7HónapBeállítás+1,1))</f>
        <v>2025</v>
      </c>
      <c r="C100" s="10" t="str">
        <f ca="1">TEXT(DATE(Naptár7Év,Naptár7HónapBeállítás+1,1),"hhhh")</f>
        <v>augusztus</v>
      </c>
      <c r="D100" s="10"/>
      <c r="E100" s="10"/>
      <c r="F100" s="5"/>
      <c r="G100" s="5"/>
      <c r="H100" s="2"/>
      <c r="I100" s="21"/>
    </row>
    <row r="101" spans="1:9" ht="14.25" customHeight="1" x14ac:dyDescent="0.3">
      <c r="A101" s="22"/>
      <c r="B101" s="3" t="str">
        <f t="shared" ref="B101:H101" ca="1" si="7">UPPER(TEXT(B102,"nnnn"))</f>
        <v>HÉTFŐ</v>
      </c>
      <c r="C101" s="4" t="str">
        <f t="shared" ca="1" si="7"/>
        <v>KEDD</v>
      </c>
      <c r="D101" s="3" t="str">
        <f t="shared" ca="1" si="7"/>
        <v>SZERDA</v>
      </c>
      <c r="E101" s="4" t="str">
        <f t="shared" ca="1" si="7"/>
        <v>CSÜTÖRTÖK</v>
      </c>
      <c r="F101" s="3" t="str">
        <f t="shared" ca="1" si="7"/>
        <v>PÉNTEK</v>
      </c>
      <c r="G101" s="4" t="str">
        <f t="shared" ca="1" si="7"/>
        <v>SZOMBAT</v>
      </c>
      <c r="H101" s="3" t="str">
        <f t="shared" ca="1" si="7"/>
        <v>VASÁRNAP</v>
      </c>
      <c r="I101" s="21"/>
    </row>
    <row r="102" spans="1:9" ht="16.5" customHeight="1" x14ac:dyDescent="0.3">
      <c r="A102" s="21"/>
      <c r="B102" s="23">
        <f t="array" aca="1" ref="B102:H102" ca="1">Napok+1+DATE(Naptár8Év,Naptár8HónapBeállítás,1)-WEEKDAY(DATE(Naptár8Év,Naptár8HónapBeállítás,1),HétköznapBeállítás)</f>
        <v>45866</v>
      </c>
      <c r="C102" s="23">
        <f ca="1"/>
        <v>45867</v>
      </c>
      <c r="D102" s="23">
        <f ca="1"/>
        <v>45868</v>
      </c>
      <c r="E102" s="23">
        <f ca="1"/>
        <v>45869</v>
      </c>
      <c r="F102" s="12">
        <f ca="1"/>
        <v>45870</v>
      </c>
      <c r="G102" s="12">
        <f ca="1"/>
        <v>45871</v>
      </c>
      <c r="H102" s="13">
        <f ca="1"/>
        <v>45872</v>
      </c>
      <c r="I102" s="21"/>
    </row>
    <row r="103" spans="1:9" ht="56.25" customHeight="1" x14ac:dyDescent="0.3">
      <c r="A103" s="21"/>
      <c r="B103" s="24"/>
      <c r="C103" s="24"/>
      <c r="D103" s="24"/>
      <c r="E103" s="24"/>
      <c r="F103" s="6"/>
      <c r="G103" s="6"/>
      <c r="H103" s="7"/>
      <c r="I103" s="21"/>
    </row>
    <row r="104" spans="1:9" ht="16.5" customHeight="1" x14ac:dyDescent="0.3">
      <c r="A104" s="21"/>
      <c r="B104" s="12">
        <f t="array" aca="1" ref="B104:H104" ca="1">Napok+8+DATE(Naptár8Év,Naptár8HónapBeállítás,1)-WEEKDAY(DATE(Naptár8Év,Naptár8HónapBeállítás,1),HétköznapBeállítás)</f>
        <v>45873</v>
      </c>
      <c r="C104" s="12">
        <f ca="1"/>
        <v>45874</v>
      </c>
      <c r="D104" s="12">
        <f ca="1"/>
        <v>45875</v>
      </c>
      <c r="E104" s="12">
        <f ca="1"/>
        <v>45876</v>
      </c>
      <c r="F104" s="12">
        <f ca="1"/>
        <v>45877</v>
      </c>
      <c r="G104" s="12">
        <f ca="1"/>
        <v>45878</v>
      </c>
      <c r="H104" s="13">
        <f ca="1"/>
        <v>45879</v>
      </c>
      <c r="I104" s="21"/>
    </row>
    <row r="105" spans="1:9" ht="56.25" customHeight="1" x14ac:dyDescent="0.3">
      <c r="A105" s="21"/>
      <c r="B105" s="6"/>
      <c r="C105" s="6"/>
      <c r="D105" s="6"/>
      <c r="E105" s="36" t="s">
        <v>11</v>
      </c>
      <c r="F105" s="37"/>
      <c r="G105" s="37"/>
      <c r="H105" s="37"/>
      <c r="I105" s="21"/>
    </row>
    <row r="106" spans="1:9" ht="16.5" customHeight="1" x14ac:dyDescent="0.3">
      <c r="A106" s="21"/>
      <c r="B106" s="12">
        <f t="array" aca="1" ref="B106:H106" ca="1">Napok+15+DATE(Naptár8Év,Naptár8HónapBeállítás,1)-WEEKDAY(DATE(Naptár8Év,Naptár8HónapBeállítás,1),HétköznapBeállítás)</f>
        <v>45880</v>
      </c>
      <c r="C106" s="12">
        <f ca="1"/>
        <v>45881</v>
      </c>
      <c r="D106" s="12">
        <f ca="1"/>
        <v>45882</v>
      </c>
      <c r="E106" s="12">
        <f ca="1"/>
        <v>45883</v>
      </c>
      <c r="F106" s="12">
        <f ca="1"/>
        <v>45884</v>
      </c>
      <c r="G106" s="12">
        <f ca="1"/>
        <v>45885</v>
      </c>
      <c r="H106" s="13">
        <f ca="1"/>
        <v>45886</v>
      </c>
      <c r="I106" s="21"/>
    </row>
    <row r="107" spans="1:9" ht="56.25" customHeight="1" x14ac:dyDescent="0.3">
      <c r="A107" s="21"/>
      <c r="B107" s="6"/>
      <c r="C107" s="6"/>
      <c r="D107" s="6"/>
      <c r="E107" s="6"/>
      <c r="F107" s="6"/>
      <c r="G107" s="6"/>
      <c r="H107" s="7"/>
      <c r="I107" s="21"/>
    </row>
    <row r="108" spans="1:9" ht="16.5" customHeight="1" x14ac:dyDescent="0.3">
      <c r="A108" s="21"/>
      <c r="B108" s="12">
        <f t="array" aca="1" ref="B108:H108" ca="1">Napok+22+DATE(Naptár8Év,Naptár8HónapBeállítás,1)-WEEKDAY(DATE(Naptár8Év,Naptár8HónapBeállítás,1),HétköznapBeállítás)</f>
        <v>45887</v>
      </c>
      <c r="C108" s="12">
        <f ca="1"/>
        <v>45888</v>
      </c>
      <c r="D108" s="28">
        <f ca="1"/>
        <v>45889</v>
      </c>
      <c r="E108" s="12">
        <f ca="1"/>
        <v>45890</v>
      </c>
      <c r="F108" s="12">
        <f ca="1"/>
        <v>45891</v>
      </c>
      <c r="G108" s="12">
        <f ca="1"/>
        <v>45892</v>
      </c>
      <c r="H108" s="13">
        <f ca="1"/>
        <v>45893</v>
      </c>
      <c r="I108" s="21"/>
    </row>
    <row r="109" spans="1:9" ht="56.25" customHeight="1" x14ac:dyDescent="0.3">
      <c r="A109" s="21"/>
      <c r="B109" s="6"/>
      <c r="C109" s="6"/>
      <c r="D109" s="6"/>
      <c r="E109" s="6"/>
      <c r="F109" s="6"/>
      <c r="G109" s="6"/>
      <c r="H109" s="7"/>
      <c r="I109" s="21"/>
    </row>
    <row r="110" spans="1:9" ht="16.5" customHeight="1" x14ac:dyDescent="0.3">
      <c r="A110" s="21"/>
      <c r="B110" s="12">
        <f t="array" aca="1" ref="B110:H110" ca="1">Napok+29+DATE(Naptár8Év,Naptár8HónapBeállítás,1)-WEEKDAY(DATE(Naptár8Év,Naptár8HónapBeállítás,1),HétköznapBeállítás)</f>
        <v>45894</v>
      </c>
      <c r="C110" s="12">
        <f ca="1"/>
        <v>45895</v>
      </c>
      <c r="D110" s="12">
        <f ca="1"/>
        <v>45896</v>
      </c>
      <c r="E110" s="12">
        <f ca="1"/>
        <v>45897</v>
      </c>
      <c r="F110" s="12">
        <f ca="1"/>
        <v>45898</v>
      </c>
      <c r="G110" s="12">
        <f ca="1"/>
        <v>45899</v>
      </c>
      <c r="H110" s="13">
        <f ca="1"/>
        <v>45900</v>
      </c>
      <c r="I110" s="21"/>
    </row>
    <row r="111" spans="1:9" ht="57" customHeight="1" x14ac:dyDescent="0.3">
      <c r="A111" s="21"/>
      <c r="B111" s="6"/>
      <c r="C111" s="6"/>
      <c r="D111" s="6"/>
      <c r="E111" s="6"/>
      <c r="F111" s="6"/>
      <c r="G111" s="6"/>
      <c r="H111" s="8"/>
      <c r="I111" s="21"/>
    </row>
    <row r="112" spans="1:9" ht="16.5" customHeight="1" x14ac:dyDescent="0.3">
      <c r="A112" s="21"/>
      <c r="B112" s="23">
        <f t="array" aca="1" ref="B112:C112" ca="1">Napok+36+DATE(Naptár8Év,Naptár8HónapBeállítás,1)-WEEKDAY(DATE(Naptár8Év,Naptár8HónapBeállítás,1),HétköznapBeállítás)</f>
        <v>45901</v>
      </c>
      <c r="C112" s="23">
        <f ca="1"/>
        <v>45902</v>
      </c>
      <c r="D112" s="14" t="s">
        <v>1</v>
      </c>
      <c r="E112" s="15"/>
      <c r="F112" s="15"/>
      <c r="G112" s="15"/>
      <c r="H112" s="15"/>
      <c r="I112" s="21"/>
    </row>
    <row r="113" spans="1:9" ht="63.75" customHeight="1" x14ac:dyDescent="0.3">
      <c r="A113" s="21"/>
      <c r="B113" s="24"/>
      <c r="C113" s="24"/>
      <c r="D113" s="16"/>
      <c r="E113" s="11"/>
      <c r="F113" s="11"/>
      <c r="G113" s="11"/>
      <c r="H113" s="11"/>
      <c r="I113" s="21"/>
    </row>
    <row r="114" spans="1:9" ht="54" customHeight="1" x14ac:dyDescent="0.7">
      <c r="A114" s="21"/>
      <c r="B114" s="1">
        <f ca="1">YEAR(DATE(Naptár8Év,Naptár8HónapBeállítás+1,1))</f>
        <v>2025</v>
      </c>
      <c r="C114" s="10" t="str">
        <f ca="1">TEXT(DATE(Naptár8Év,Naptár8HónapBeállítás+1,1),"hhhh")</f>
        <v>szeptember</v>
      </c>
      <c r="D114" s="10"/>
      <c r="E114" s="10"/>
      <c r="F114" s="5"/>
      <c r="G114" s="5"/>
      <c r="H114" s="2"/>
      <c r="I114" s="21"/>
    </row>
    <row r="115" spans="1:9" ht="14.25" customHeight="1" x14ac:dyDescent="0.3">
      <c r="A115" s="22"/>
      <c r="B115" s="3" t="str">
        <f t="shared" ref="B115:H115" ca="1" si="8">UPPER(TEXT(B116,"nnnn"))</f>
        <v>HÉTFŐ</v>
      </c>
      <c r="C115" s="4" t="str">
        <f t="shared" ca="1" si="8"/>
        <v>KEDD</v>
      </c>
      <c r="D115" s="3" t="str">
        <f t="shared" ca="1" si="8"/>
        <v>SZERDA</v>
      </c>
      <c r="E115" s="4" t="str">
        <f t="shared" ca="1" si="8"/>
        <v>CSÜTÖRTÖK</v>
      </c>
      <c r="F115" s="3" t="str">
        <f t="shared" ca="1" si="8"/>
        <v>PÉNTEK</v>
      </c>
      <c r="G115" s="4" t="str">
        <f t="shared" ca="1" si="8"/>
        <v>SZOMBAT</v>
      </c>
      <c r="H115" s="3" t="str">
        <f t="shared" ca="1" si="8"/>
        <v>VASÁRNAP</v>
      </c>
      <c r="I115" s="21"/>
    </row>
    <row r="116" spans="1:9" ht="16.5" customHeight="1" x14ac:dyDescent="0.3">
      <c r="A116" s="21"/>
      <c r="B116" s="12">
        <f t="array" aca="1" ref="B116:H116" ca="1">Napok+1+DATE(Naptár9Év,Naptár9HónapBeállítás,1)-WEEKDAY(DATE(Naptár9Év,Naptár9HónapBeállítás,1),HétköznapBeállítás)</f>
        <v>45901</v>
      </c>
      <c r="C116" s="12">
        <f ca="1"/>
        <v>45902</v>
      </c>
      <c r="D116" s="12">
        <f ca="1"/>
        <v>45903</v>
      </c>
      <c r="E116" s="12">
        <f ca="1"/>
        <v>45904</v>
      </c>
      <c r="F116" s="12">
        <f ca="1"/>
        <v>45905</v>
      </c>
      <c r="G116" s="12">
        <f ca="1"/>
        <v>45906</v>
      </c>
      <c r="H116" s="13">
        <f ca="1"/>
        <v>45907</v>
      </c>
      <c r="I116" s="21"/>
    </row>
    <row r="117" spans="1:9" ht="56.25" customHeight="1" x14ac:dyDescent="0.3">
      <c r="A117" s="21"/>
      <c r="B117" s="6"/>
      <c r="C117" s="6"/>
      <c r="D117" s="6"/>
      <c r="E117" s="6"/>
      <c r="F117" s="6"/>
      <c r="G117" s="6"/>
      <c r="H117" s="7"/>
      <c r="I117" s="21"/>
    </row>
    <row r="118" spans="1:9" ht="16.5" customHeight="1" x14ac:dyDescent="0.3">
      <c r="A118" s="21"/>
      <c r="B118" s="12">
        <f t="array" aca="1" ref="B118:H118" ca="1">Napok+8+DATE(Naptár9Év,Naptár9HónapBeállítás,1)-WEEKDAY(DATE(Naptár9Év,Naptár9HónapBeállítás,1),HétköznapBeállítás)</f>
        <v>45908</v>
      </c>
      <c r="C118" s="12">
        <f ca="1"/>
        <v>45909</v>
      </c>
      <c r="D118" s="12">
        <f ca="1"/>
        <v>45910</v>
      </c>
      <c r="E118" s="12">
        <f ca="1"/>
        <v>45911</v>
      </c>
      <c r="F118" s="12">
        <f ca="1"/>
        <v>45912</v>
      </c>
      <c r="G118" s="12">
        <f ca="1"/>
        <v>45913</v>
      </c>
      <c r="H118" s="13">
        <f ca="1"/>
        <v>45914</v>
      </c>
      <c r="I118" s="21"/>
    </row>
    <row r="119" spans="1:9" ht="56.25" customHeight="1" x14ac:dyDescent="0.3">
      <c r="A119" s="21"/>
      <c r="B119" s="6"/>
      <c r="C119" s="6"/>
      <c r="D119" s="6"/>
      <c r="E119" s="6"/>
      <c r="F119" s="6"/>
      <c r="G119" s="6"/>
      <c r="H119" s="7"/>
      <c r="I119" s="21"/>
    </row>
    <row r="120" spans="1:9" ht="16.5" customHeight="1" x14ac:dyDescent="0.3">
      <c r="A120" s="21"/>
      <c r="B120" s="12">
        <f t="array" aca="1" ref="B120:H120" ca="1">Napok+15+DATE(Naptár9Év,Naptár9HónapBeállítás,1)-WEEKDAY(DATE(Naptár9Év,Naptár9HónapBeállítás,1),HétköznapBeállítás)</f>
        <v>45915</v>
      </c>
      <c r="C120" s="12">
        <f ca="1"/>
        <v>45916</v>
      </c>
      <c r="D120" s="12">
        <f ca="1"/>
        <v>45917</v>
      </c>
      <c r="E120" s="12">
        <f ca="1"/>
        <v>45918</v>
      </c>
      <c r="F120" s="12">
        <f ca="1"/>
        <v>45919</v>
      </c>
      <c r="G120" s="12">
        <f ca="1"/>
        <v>45920</v>
      </c>
      <c r="H120" s="13">
        <f ca="1"/>
        <v>45921</v>
      </c>
      <c r="I120" s="21"/>
    </row>
    <row r="121" spans="1:9" ht="56.25" customHeight="1" x14ac:dyDescent="0.3">
      <c r="A121" s="21"/>
      <c r="B121" s="6"/>
      <c r="C121" s="6"/>
      <c r="D121" s="6"/>
      <c r="E121" s="6"/>
      <c r="F121" s="6"/>
      <c r="G121" s="6"/>
      <c r="H121" s="7"/>
      <c r="I121" s="21"/>
    </row>
    <row r="122" spans="1:9" ht="16.5" customHeight="1" x14ac:dyDescent="0.3">
      <c r="A122" s="21"/>
      <c r="B122" s="12">
        <f t="array" aca="1" ref="B122:H122" ca="1">Napok+22+DATE(Naptár9Év,Naptár9HónapBeállítás,1)-WEEKDAY(DATE(Naptár9Év,Naptár9HónapBeállítás,1),HétköznapBeállítás)</f>
        <v>45922</v>
      </c>
      <c r="C122" s="12">
        <f ca="1"/>
        <v>45923</v>
      </c>
      <c r="D122" s="12">
        <f ca="1"/>
        <v>45924</v>
      </c>
      <c r="E122" s="12">
        <f ca="1"/>
        <v>45925</v>
      </c>
      <c r="F122" s="12">
        <f ca="1"/>
        <v>45926</v>
      </c>
      <c r="G122" s="12">
        <f ca="1"/>
        <v>45927</v>
      </c>
      <c r="H122" s="13">
        <f ca="1"/>
        <v>45928</v>
      </c>
      <c r="I122" s="21"/>
    </row>
    <row r="123" spans="1:9" ht="56.25" customHeight="1" x14ac:dyDescent="0.3">
      <c r="A123" s="21"/>
      <c r="B123" s="6"/>
      <c r="C123" s="6"/>
      <c r="D123" s="6"/>
      <c r="E123" s="6"/>
      <c r="F123" s="6"/>
      <c r="G123" s="6"/>
      <c r="H123" s="7"/>
      <c r="I123" s="21"/>
    </row>
    <row r="124" spans="1:9" ht="16.5" customHeight="1" x14ac:dyDescent="0.3">
      <c r="A124" s="21"/>
      <c r="B124" s="12">
        <f t="array" aca="1" ref="B124:H124" ca="1">Napok+29+DATE(Naptár9Év,Naptár9HónapBeállítás,1)-WEEKDAY(DATE(Naptár9Év,Naptár9HónapBeállítás,1),HétköznapBeállítás)</f>
        <v>45929</v>
      </c>
      <c r="C124" s="12">
        <f ca="1"/>
        <v>45930</v>
      </c>
      <c r="D124" s="23">
        <f ca="1"/>
        <v>45931</v>
      </c>
      <c r="E124" s="23">
        <f ca="1"/>
        <v>45932</v>
      </c>
      <c r="F124" s="23">
        <f ca="1"/>
        <v>45933</v>
      </c>
      <c r="G124" s="23">
        <f ca="1"/>
        <v>45934</v>
      </c>
      <c r="H124" s="25">
        <f ca="1"/>
        <v>45935</v>
      </c>
      <c r="I124" s="21"/>
    </row>
    <row r="125" spans="1:9" ht="57" customHeight="1" x14ac:dyDescent="0.3">
      <c r="A125" s="21"/>
      <c r="B125" s="6"/>
      <c r="C125" s="6"/>
      <c r="D125" s="24"/>
      <c r="E125" s="24"/>
      <c r="F125" s="24"/>
      <c r="G125" s="24"/>
      <c r="H125" s="26"/>
      <c r="I125" s="21"/>
    </row>
    <row r="126" spans="1:9" ht="16.5" customHeight="1" x14ac:dyDescent="0.3">
      <c r="A126" s="21"/>
      <c r="B126" s="23">
        <f t="array" aca="1" ref="B126:C126" ca="1">Napok+36+DATE(Naptár9Év,Naptár9HónapBeállítás,1)-WEEKDAY(DATE(Naptár9Év,Naptár9HónapBeállítás,1),HétköznapBeállítás)</f>
        <v>45936</v>
      </c>
      <c r="C126" s="23">
        <f ca="1"/>
        <v>45937</v>
      </c>
      <c r="D126" s="14" t="s">
        <v>1</v>
      </c>
      <c r="E126" s="15"/>
      <c r="F126" s="15"/>
      <c r="G126" s="15"/>
      <c r="H126" s="15"/>
      <c r="I126" s="21"/>
    </row>
    <row r="127" spans="1:9" ht="63.75" customHeight="1" x14ac:dyDescent="0.3">
      <c r="A127" s="21"/>
      <c r="B127" s="24"/>
      <c r="C127" s="24"/>
      <c r="D127" s="16"/>
      <c r="E127" s="11"/>
      <c r="F127" s="11"/>
      <c r="G127" s="11"/>
      <c r="H127" s="11"/>
      <c r="I127" s="21"/>
    </row>
    <row r="128" spans="1:9" ht="54" customHeight="1" x14ac:dyDescent="0.7">
      <c r="A128" s="21"/>
      <c r="B128" s="1">
        <f ca="1">YEAR(DATE(Naptár9Év,Naptár9HónapBeállítás+1,1))</f>
        <v>2025</v>
      </c>
      <c r="C128" s="10" t="str">
        <f ca="1">TEXT(DATE(Naptár9Év,Naptár9HónapBeállítás+1,1),"hhhh")</f>
        <v>október</v>
      </c>
      <c r="D128" s="10"/>
      <c r="E128" s="10"/>
      <c r="F128" s="5"/>
      <c r="G128" s="5"/>
      <c r="H128" s="2"/>
      <c r="I128" s="21"/>
    </row>
    <row r="129" spans="1:9" ht="14.25" customHeight="1" x14ac:dyDescent="0.3">
      <c r="A129" s="22"/>
      <c r="B129" s="3" t="str">
        <f t="shared" ref="B129:H129" ca="1" si="9">UPPER(TEXT(B130,"nnnn"))</f>
        <v>HÉTFŐ</v>
      </c>
      <c r="C129" s="4" t="str">
        <f t="shared" ca="1" si="9"/>
        <v>KEDD</v>
      </c>
      <c r="D129" s="3" t="str">
        <f t="shared" ca="1" si="9"/>
        <v>SZERDA</v>
      </c>
      <c r="E129" s="4" t="str">
        <f t="shared" ca="1" si="9"/>
        <v>CSÜTÖRTÖK</v>
      </c>
      <c r="F129" s="3" t="str">
        <f t="shared" ca="1" si="9"/>
        <v>PÉNTEK</v>
      </c>
      <c r="G129" s="4" t="str">
        <f t="shared" ca="1" si="9"/>
        <v>SZOMBAT</v>
      </c>
      <c r="H129" s="3" t="str">
        <f t="shared" ca="1" si="9"/>
        <v>VASÁRNAP</v>
      </c>
      <c r="I129" s="21"/>
    </row>
    <row r="130" spans="1:9" ht="16.5" customHeight="1" x14ac:dyDescent="0.3">
      <c r="A130" s="21"/>
      <c r="B130" s="23">
        <f t="array" aca="1" ref="B130:H130" ca="1">Napok+1+DATE(Naptár10Év,Naptár10HónapBeállítás,1)-WEEKDAY(DATE(Naptár10Év,Naptár10HónapBeállítás,1),HétköznapBeállítás)</f>
        <v>45929</v>
      </c>
      <c r="C130" s="23">
        <f ca="1"/>
        <v>45930</v>
      </c>
      <c r="D130" s="12">
        <f ca="1"/>
        <v>45931</v>
      </c>
      <c r="E130" s="12">
        <f ca="1"/>
        <v>45932</v>
      </c>
      <c r="F130" s="12">
        <f ca="1"/>
        <v>45933</v>
      </c>
      <c r="G130" s="12">
        <f ca="1"/>
        <v>45934</v>
      </c>
      <c r="H130" s="13">
        <f ca="1"/>
        <v>45935</v>
      </c>
      <c r="I130" s="21"/>
    </row>
    <row r="131" spans="1:9" ht="56.25" customHeight="1" x14ac:dyDescent="0.3">
      <c r="A131" s="21"/>
      <c r="B131" s="24"/>
      <c r="C131" s="24"/>
      <c r="D131" s="6"/>
      <c r="E131" s="6"/>
      <c r="F131" s="6"/>
      <c r="G131" s="33" t="s">
        <v>7</v>
      </c>
      <c r="H131" s="7"/>
      <c r="I131" s="21"/>
    </row>
    <row r="132" spans="1:9" ht="16.5" customHeight="1" x14ac:dyDescent="0.3">
      <c r="A132" s="21"/>
      <c r="B132" s="12">
        <f t="array" aca="1" ref="B132:H132" ca="1">Napok+8+DATE(Naptár10Év,Naptár10HónapBeállítás,1)-WEEKDAY(DATE(Naptár10Év,Naptár10HónapBeállítás,1),HétköznapBeállítás)</f>
        <v>45936</v>
      </c>
      <c r="C132" s="12">
        <f ca="1"/>
        <v>45937</v>
      </c>
      <c r="D132" s="12">
        <f ca="1"/>
        <v>45938</v>
      </c>
      <c r="E132" s="12">
        <f ca="1"/>
        <v>45939</v>
      </c>
      <c r="F132" s="12">
        <f ca="1"/>
        <v>45940</v>
      </c>
      <c r="G132" s="12">
        <f ca="1"/>
        <v>45941</v>
      </c>
      <c r="H132" s="13">
        <f ca="1"/>
        <v>45942</v>
      </c>
      <c r="I132" s="21"/>
    </row>
    <row r="133" spans="1:9" ht="56.25" customHeight="1" x14ac:dyDescent="0.3">
      <c r="A133" s="21"/>
      <c r="B133" s="6"/>
      <c r="C133" s="6"/>
      <c r="D133" s="6"/>
      <c r="E133" s="6"/>
      <c r="F133" s="6"/>
      <c r="G133" s="33" t="s">
        <v>8</v>
      </c>
      <c r="H133" s="7"/>
      <c r="I133" s="21"/>
    </row>
    <row r="134" spans="1:9" ht="16.5" customHeight="1" x14ac:dyDescent="0.3">
      <c r="A134" s="21"/>
      <c r="B134" s="12">
        <f t="array" aca="1" ref="B134:H134" ca="1">Napok+15+DATE(Naptár10Év,Naptár10HónapBeállítás,1)-WEEKDAY(DATE(Naptár10Év,Naptár10HónapBeállítás,1),HétköznapBeállítás)</f>
        <v>45943</v>
      </c>
      <c r="C134" s="12">
        <f ca="1"/>
        <v>45944</v>
      </c>
      <c r="D134" s="12">
        <f ca="1"/>
        <v>45945</v>
      </c>
      <c r="E134" s="12">
        <f ca="1"/>
        <v>45946</v>
      </c>
      <c r="F134" s="12">
        <f ca="1"/>
        <v>45947</v>
      </c>
      <c r="G134" s="30">
        <f ca="1"/>
        <v>45948</v>
      </c>
      <c r="H134" s="13">
        <f ca="1"/>
        <v>45949</v>
      </c>
      <c r="I134" s="21"/>
    </row>
    <row r="135" spans="1:9" ht="56.25" customHeight="1" x14ac:dyDescent="0.3">
      <c r="A135" s="21"/>
      <c r="B135" s="6"/>
      <c r="C135" s="6"/>
      <c r="D135" s="6"/>
      <c r="E135" s="6"/>
      <c r="F135" s="6"/>
      <c r="G135" s="6" t="s">
        <v>4</v>
      </c>
      <c r="H135" s="34" t="s">
        <v>13</v>
      </c>
      <c r="I135" s="21"/>
    </row>
    <row r="136" spans="1:9" ht="16.5" customHeight="1" x14ac:dyDescent="0.3">
      <c r="A136" s="21"/>
      <c r="B136" s="12">
        <f t="array" aca="1" ref="B136:H136" ca="1">Napok+22+DATE(Naptár10Év,Naptár10HónapBeállítás,1)-WEEKDAY(DATE(Naptár10Év,Naptár10HónapBeállítás,1),HétköznapBeállítás)</f>
        <v>45950</v>
      </c>
      <c r="C136" s="12">
        <f ca="1"/>
        <v>45951</v>
      </c>
      <c r="D136" s="12">
        <f ca="1"/>
        <v>45952</v>
      </c>
      <c r="E136" s="28">
        <f ca="1"/>
        <v>45953</v>
      </c>
      <c r="F136" s="31">
        <f ca="1"/>
        <v>45954</v>
      </c>
      <c r="G136" s="12">
        <f ca="1"/>
        <v>45955</v>
      </c>
      <c r="H136" s="13">
        <f ca="1"/>
        <v>45956</v>
      </c>
      <c r="I136" s="21"/>
    </row>
    <row r="137" spans="1:9" ht="56.25" customHeight="1" x14ac:dyDescent="0.3">
      <c r="A137" s="21"/>
      <c r="B137" s="6"/>
      <c r="C137" s="6"/>
      <c r="D137" s="6"/>
      <c r="E137" s="6"/>
      <c r="F137" s="6"/>
      <c r="G137" s="6"/>
      <c r="H137" s="7"/>
      <c r="I137" s="21"/>
    </row>
    <row r="138" spans="1:9" ht="16.5" customHeight="1" x14ac:dyDescent="0.3">
      <c r="A138" s="21"/>
      <c r="B138" s="12">
        <f t="array" aca="1" ref="B138:H138" ca="1">Napok+29+DATE(Naptár10Év,Naptár10HónapBeállítás,1)-WEEKDAY(DATE(Naptár10Év,Naptár10HónapBeállítás,1),HétköznapBeállítás)</f>
        <v>45957</v>
      </c>
      <c r="C138" s="12">
        <f ca="1"/>
        <v>45958</v>
      </c>
      <c r="D138" s="12">
        <f ca="1"/>
        <v>45959</v>
      </c>
      <c r="E138" s="12">
        <f ca="1"/>
        <v>45960</v>
      </c>
      <c r="F138" s="12">
        <f ca="1"/>
        <v>45961</v>
      </c>
      <c r="G138" s="23">
        <f ca="1"/>
        <v>45962</v>
      </c>
      <c r="H138" s="25">
        <f ca="1"/>
        <v>45963</v>
      </c>
      <c r="I138" s="21"/>
    </row>
    <row r="139" spans="1:9" ht="57" customHeight="1" x14ac:dyDescent="0.3">
      <c r="A139" s="21"/>
      <c r="B139" s="6"/>
      <c r="C139" s="6"/>
      <c r="D139" s="6"/>
      <c r="E139" s="6"/>
      <c r="F139" s="6"/>
      <c r="G139" s="24"/>
      <c r="H139" s="26"/>
      <c r="I139" s="21"/>
    </row>
    <row r="140" spans="1:9" ht="16.5" customHeight="1" x14ac:dyDescent="0.3">
      <c r="A140" s="21"/>
      <c r="B140" s="23">
        <f t="array" aca="1" ref="B140:C140" ca="1">Napok+36+DATE(Naptár10Év,Naptár10HónapBeállítás,1)-WEEKDAY(DATE(Naptár10Év,Naptár10HónapBeállítás,1),HétköznapBeállítás)</f>
        <v>45964</v>
      </c>
      <c r="C140" s="23">
        <f ca="1"/>
        <v>45965</v>
      </c>
      <c r="D140" s="14" t="s">
        <v>1</v>
      </c>
      <c r="E140" s="15"/>
      <c r="F140" s="15"/>
      <c r="G140" s="15"/>
      <c r="H140" s="15"/>
      <c r="I140" s="21"/>
    </row>
    <row r="141" spans="1:9" ht="63.75" customHeight="1" x14ac:dyDescent="0.3">
      <c r="A141" s="21"/>
      <c r="B141" s="24"/>
      <c r="C141" s="24"/>
      <c r="D141" s="16"/>
      <c r="E141" s="11"/>
      <c r="F141" s="11"/>
      <c r="G141" s="11"/>
      <c r="H141" s="11"/>
      <c r="I141" s="21"/>
    </row>
    <row r="142" spans="1:9" ht="54" customHeight="1" x14ac:dyDescent="0.7">
      <c r="A142" s="21"/>
      <c r="B142" s="1">
        <f ca="1">YEAR(DATE(Naptár10Év,Naptár10HónapBeállítás+1,1))</f>
        <v>2025</v>
      </c>
      <c r="C142" s="10" t="str">
        <f ca="1">TEXT(DATE(Naptár10Év,Naptár10HónapBeállítás+1,1),"hhhh")</f>
        <v>november</v>
      </c>
      <c r="D142" s="10"/>
      <c r="E142" s="10"/>
      <c r="F142" s="5"/>
      <c r="G142" s="5"/>
      <c r="H142" s="2"/>
      <c r="I142" s="21"/>
    </row>
    <row r="143" spans="1:9" ht="14.25" customHeight="1" x14ac:dyDescent="0.3">
      <c r="A143" s="21"/>
      <c r="B143" s="3" t="str">
        <f t="shared" ref="B143:H143" ca="1" si="10">UPPER(TEXT(B144,"nnnn"))</f>
        <v>HÉTFŐ</v>
      </c>
      <c r="C143" s="4" t="str">
        <f t="shared" ca="1" si="10"/>
        <v>KEDD</v>
      </c>
      <c r="D143" s="3" t="str">
        <f t="shared" ca="1" si="10"/>
        <v>SZERDA</v>
      </c>
      <c r="E143" s="4" t="str">
        <f t="shared" ca="1" si="10"/>
        <v>CSÜTÖRTÖK</v>
      </c>
      <c r="F143" s="3" t="str">
        <f t="shared" ca="1" si="10"/>
        <v>PÉNTEK</v>
      </c>
      <c r="G143" s="4" t="str">
        <f t="shared" ca="1" si="10"/>
        <v>SZOMBAT</v>
      </c>
      <c r="H143" s="3" t="str">
        <f t="shared" ca="1" si="10"/>
        <v>VASÁRNAP</v>
      </c>
      <c r="I143" s="21"/>
    </row>
    <row r="144" spans="1:9" ht="16.5" customHeight="1" x14ac:dyDescent="0.3">
      <c r="A144" s="21"/>
      <c r="B144" s="23">
        <f t="array" aca="1" ref="B144:H144" ca="1">Napok+1+DATE(Naptár11Év,Naptár11HónapBeállítás,1)-WEEKDAY(DATE(Naptár11Év,Naptár11HónapBeállítás,1),HétköznapBeállítás)</f>
        <v>45957</v>
      </c>
      <c r="C144" s="23">
        <f ca="1"/>
        <v>45958</v>
      </c>
      <c r="D144" s="23">
        <f ca="1"/>
        <v>45959</v>
      </c>
      <c r="E144" s="23">
        <f ca="1"/>
        <v>45960</v>
      </c>
      <c r="F144" s="23">
        <f ca="1"/>
        <v>45961</v>
      </c>
      <c r="G144" s="28">
        <f ca="1"/>
        <v>45962</v>
      </c>
      <c r="H144" s="13">
        <f ca="1"/>
        <v>45963</v>
      </c>
      <c r="I144" s="21"/>
    </row>
    <row r="145" spans="1:9" ht="56.25" customHeight="1" x14ac:dyDescent="0.3">
      <c r="A145" s="21"/>
      <c r="B145" s="24"/>
      <c r="C145" s="24"/>
      <c r="D145" s="24"/>
      <c r="E145" s="24"/>
      <c r="F145" s="24"/>
      <c r="G145" s="6"/>
      <c r="H145" s="7"/>
      <c r="I145" s="21"/>
    </row>
    <row r="146" spans="1:9" ht="16.5" customHeight="1" x14ac:dyDescent="0.3">
      <c r="A146" s="21"/>
      <c r="B146" s="12">
        <f t="array" aca="1" ref="B146:H146" ca="1">Napok+8+DATE(Naptár11Év,Naptár11HónapBeállítás,1)-WEEKDAY(DATE(Naptár11Év,Naptár11HónapBeállítás,1),HétköznapBeállítás)</f>
        <v>45964</v>
      </c>
      <c r="C146" s="12">
        <f ca="1"/>
        <v>45965</v>
      </c>
      <c r="D146" s="12">
        <f ca="1"/>
        <v>45966</v>
      </c>
      <c r="E146" s="12">
        <f ca="1"/>
        <v>45967</v>
      </c>
      <c r="F146" s="12">
        <f ca="1"/>
        <v>45968</v>
      </c>
      <c r="G146" s="12">
        <f ca="1"/>
        <v>45969</v>
      </c>
      <c r="H146" s="13">
        <f ca="1"/>
        <v>45970</v>
      </c>
      <c r="I146" s="21"/>
    </row>
    <row r="147" spans="1:9" ht="56.25" customHeight="1" x14ac:dyDescent="0.3">
      <c r="A147" s="21"/>
      <c r="B147" s="6"/>
      <c r="C147" s="6"/>
      <c r="D147" s="6"/>
      <c r="E147" s="6"/>
      <c r="F147" s="6"/>
      <c r="G147" s="6"/>
      <c r="H147" s="7"/>
      <c r="I147" s="21"/>
    </row>
    <row r="148" spans="1:9" ht="16.5" customHeight="1" x14ac:dyDescent="0.3">
      <c r="A148" s="21"/>
      <c r="B148" s="12">
        <f t="array" aca="1" ref="B148:H148" ca="1">Napok+15+DATE(Naptár11Év,Naptár11HónapBeállítás,1)-WEEKDAY(DATE(Naptár11Év,Naptár11HónapBeállítás,1),HétköznapBeállítás)</f>
        <v>45971</v>
      </c>
      <c r="C148" s="12">
        <f ca="1"/>
        <v>45972</v>
      </c>
      <c r="D148" s="12">
        <f ca="1"/>
        <v>45973</v>
      </c>
      <c r="E148" s="12">
        <f ca="1"/>
        <v>45974</v>
      </c>
      <c r="F148" s="12">
        <f ca="1"/>
        <v>45975</v>
      </c>
      <c r="G148" s="12">
        <f ca="1"/>
        <v>45976</v>
      </c>
      <c r="H148" s="13">
        <f ca="1"/>
        <v>45977</v>
      </c>
      <c r="I148" s="21"/>
    </row>
    <row r="149" spans="1:9" ht="56.25" customHeight="1" x14ac:dyDescent="0.3">
      <c r="A149" s="21"/>
      <c r="B149" s="6"/>
      <c r="C149" s="6"/>
      <c r="D149" s="6"/>
      <c r="E149" s="6"/>
      <c r="F149" s="6"/>
      <c r="G149" s="6"/>
      <c r="H149" s="7"/>
      <c r="I149" s="21"/>
    </row>
    <row r="150" spans="1:9" ht="16.5" customHeight="1" x14ac:dyDescent="0.3">
      <c r="A150" s="21"/>
      <c r="B150" s="12">
        <f t="array" aca="1" ref="B150:H150" ca="1">Napok+22+DATE(Naptár11Év,Naptár11HónapBeállítás,1)-WEEKDAY(DATE(Naptár11Év,Naptár11HónapBeállítás,1),HétköznapBeállítás)</f>
        <v>45978</v>
      </c>
      <c r="C150" s="12">
        <f ca="1"/>
        <v>45979</v>
      </c>
      <c r="D150" s="12">
        <f ca="1"/>
        <v>45980</v>
      </c>
      <c r="E150" s="12">
        <f ca="1"/>
        <v>45981</v>
      </c>
      <c r="F150" s="12">
        <f ca="1"/>
        <v>45982</v>
      </c>
      <c r="G150" s="12">
        <f ca="1"/>
        <v>45983</v>
      </c>
      <c r="H150" s="13">
        <f ca="1"/>
        <v>45984</v>
      </c>
      <c r="I150" s="21"/>
    </row>
    <row r="151" spans="1:9" ht="56.25" customHeight="1" x14ac:dyDescent="0.3">
      <c r="A151" s="21"/>
      <c r="B151" s="6"/>
      <c r="C151" s="6"/>
      <c r="D151" s="6"/>
      <c r="E151" s="6"/>
      <c r="F151" s="6"/>
      <c r="G151" s="6"/>
      <c r="H151" s="7"/>
      <c r="I151" s="21"/>
    </row>
    <row r="152" spans="1:9" ht="16.5" customHeight="1" x14ac:dyDescent="0.3">
      <c r="A152" s="21"/>
      <c r="B152" s="12">
        <f t="array" aca="1" ref="B152:H152" ca="1">Napok+29+DATE(Naptár11Év,Naptár11HónapBeállítás,1)-WEEKDAY(DATE(Naptár11Év,Naptár11HónapBeállítás,1),HétköznapBeállítás)</f>
        <v>45985</v>
      </c>
      <c r="C152" s="12">
        <f ca="1"/>
        <v>45986</v>
      </c>
      <c r="D152" s="12">
        <f ca="1"/>
        <v>45987</v>
      </c>
      <c r="E152" s="12">
        <f ca="1"/>
        <v>45988</v>
      </c>
      <c r="F152" s="12">
        <f ca="1"/>
        <v>45989</v>
      </c>
      <c r="G152" s="12">
        <f ca="1"/>
        <v>45990</v>
      </c>
      <c r="H152" s="13">
        <f ca="1"/>
        <v>45991</v>
      </c>
      <c r="I152" s="21"/>
    </row>
    <row r="153" spans="1:9" ht="57" customHeight="1" x14ac:dyDescent="0.3">
      <c r="A153" s="21"/>
      <c r="B153" s="6"/>
      <c r="C153" s="6"/>
      <c r="D153" s="6"/>
      <c r="E153" s="6"/>
      <c r="F153" s="6"/>
      <c r="G153" s="6"/>
      <c r="H153" s="8"/>
      <c r="I153" s="21"/>
    </row>
    <row r="154" spans="1:9" ht="16.5" customHeight="1" x14ac:dyDescent="0.3">
      <c r="A154" s="21"/>
      <c r="B154" s="23">
        <f t="array" aca="1" ref="B154:C154" ca="1">Napok+36+DATE(Naptár11Év,Naptár11HónapBeállítás,1)-WEEKDAY(DATE(Naptár11Év,Naptár11HónapBeállítás,1),HétköznapBeállítás)</f>
        <v>45992</v>
      </c>
      <c r="C154" s="23">
        <f ca="1"/>
        <v>45993</v>
      </c>
      <c r="D154" s="14" t="s">
        <v>1</v>
      </c>
      <c r="E154" s="15"/>
      <c r="F154" s="15"/>
      <c r="G154" s="15"/>
      <c r="H154" s="15"/>
      <c r="I154" s="21"/>
    </row>
    <row r="155" spans="1:9" ht="63.75" customHeight="1" x14ac:dyDescent="0.3">
      <c r="A155" s="21"/>
      <c r="B155" s="24"/>
      <c r="C155" s="24"/>
      <c r="D155" s="16"/>
      <c r="E155" s="11"/>
      <c r="F155" s="11"/>
      <c r="G155" s="11"/>
      <c r="H155" s="11"/>
      <c r="I155" s="21"/>
    </row>
    <row r="156" spans="1:9" ht="54" customHeight="1" x14ac:dyDescent="0.7">
      <c r="A156" s="21"/>
      <c r="B156" s="1">
        <f ca="1">YEAR(DATE(Naptár11Év,Naptár11HónapBeállítás+1,1))</f>
        <v>2025</v>
      </c>
      <c r="C156" s="10" t="str">
        <f ca="1">TEXT(DATE(Naptár11Év,Naptár11HónapBeállítás+1,1),"hhhh")</f>
        <v>december</v>
      </c>
      <c r="D156" s="10"/>
      <c r="E156" s="10"/>
      <c r="F156" s="5"/>
      <c r="G156" s="5"/>
      <c r="H156" s="2"/>
      <c r="I156" s="21"/>
    </row>
    <row r="157" spans="1:9" ht="14.25" customHeight="1" x14ac:dyDescent="0.3">
      <c r="A157" s="21"/>
      <c r="B157" s="3" t="str">
        <f t="shared" ref="B157:H157" ca="1" si="11">UPPER(TEXT(B158,"nnnn"))</f>
        <v>HÉTFŐ</v>
      </c>
      <c r="C157" s="4" t="str">
        <f t="shared" ca="1" si="11"/>
        <v>KEDD</v>
      </c>
      <c r="D157" s="3" t="str">
        <f t="shared" ca="1" si="11"/>
        <v>SZERDA</v>
      </c>
      <c r="E157" s="4" t="str">
        <f t="shared" ca="1" si="11"/>
        <v>CSÜTÖRTÖK</v>
      </c>
      <c r="F157" s="3" t="str">
        <f t="shared" ca="1" si="11"/>
        <v>PÉNTEK</v>
      </c>
      <c r="G157" s="4" t="str">
        <f t="shared" ca="1" si="11"/>
        <v>SZOMBAT</v>
      </c>
      <c r="H157" s="3" t="str">
        <f t="shared" ca="1" si="11"/>
        <v>VASÁRNAP</v>
      </c>
      <c r="I157" s="21"/>
    </row>
    <row r="158" spans="1:9" ht="16.5" customHeight="1" x14ac:dyDescent="0.3">
      <c r="A158" s="21"/>
      <c r="B158" s="12">
        <f t="array" aca="1" ref="B158:H158" ca="1">Napok+1+DATE(Naptár12Év,Naptár12HónapBeállítás,1)-WEEKDAY(DATE(Naptár12Év,Naptár12HónapBeállítás,1),HétköznapBeállítás)</f>
        <v>45992</v>
      </c>
      <c r="C158" s="12">
        <f ca="1"/>
        <v>45993</v>
      </c>
      <c r="D158" s="12">
        <f ca="1"/>
        <v>45994</v>
      </c>
      <c r="E158" s="12">
        <f ca="1"/>
        <v>45995</v>
      </c>
      <c r="F158" s="12">
        <f ca="1"/>
        <v>45996</v>
      </c>
      <c r="G158" s="12">
        <f ca="1"/>
        <v>45997</v>
      </c>
      <c r="H158" s="13">
        <f ca="1"/>
        <v>45998</v>
      </c>
      <c r="I158" s="21"/>
    </row>
    <row r="159" spans="1:9" ht="56.25" customHeight="1" x14ac:dyDescent="0.3">
      <c r="A159" s="21"/>
      <c r="B159" s="6"/>
      <c r="C159" s="6"/>
      <c r="D159" s="6"/>
      <c r="E159" s="6"/>
      <c r="F159" s="6"/>
      <c r="G159" s="6"/>
      <c r="H159" s="7"/>
      <c r="I159" s="21"/>
    </row>
    <row r="160" spans="1:9" ht="16.5" customHeight="1" x14ac:dyDescent="0.3">
      <c r="A160" s="21"/>
      <c r="B160" s="12">
        <f t="array" aca="1" ref="B160:H160" ca="1">Napok+8+DATE(Naptár12Év,Naptár12HónapBeállítás,1)-WEEKDAY(DATE(Naptár12Év,Naptár12HónapBeállítás,1),HétköznapBeállítás)</f>
        <v>45999</v>
      </c>
      <c r="C160" s="12">
        <f ca="1"/>
        <v>46000</v>
      </c>
      <c r="D160" s="12">
        <f ca="1"/>
        <v>46001</v>
      </c>
      <c r="E160" s="12">
        <f ca="1"/>
        <v>46002</v>
      </c>
      <c r="F160" s="12">
        <f ca="1"/>
        <v>46003</v>
      </c>
      <c r="G160" s="30">
        <f ca="1"/>
        <v>46004</v>
      </c>
      <c r="H160" s="13">
        <f ca="1"/>
        <v>46005</v>
      </c>
      <c r="I160" s="21"/>
    </row>
    <row r="161" spans="1:9" ht="56.25" customHeight="1" x14ac:dyDescent="0.3">
      <c r="A161" s="21"/>
      <c r="B161" s="6"/>
      <c r="C161" s="6"/>
      <c r="D161" s="6"/>
      <c r="E161" s="6"/>
      <c r="F161" s="6"/>
      <c r="G161" s="6"/>
      <c r="H161" s="7"/>
      <c r="I161" s="21"/>
    </row>
    <row r="162" spans="1:9" ht="16.5" customHeight="1" x14ac:dyDescent="0.3">
      <c r="A162" s="21"/>
      <c r="B162" s="12">
        <f t="array" aca="1" ref="B162:H162" ca="1">Napok+15+DATE(Naptár12Év,Naptár12HónapBeállítás,1)-WEEKDAY(DATE(Naptár12Év,Naptár12HónapBeállítás,1),HétköznapBeállítás)</f>
        <v>46006</v>
      </c>
      <c r="C162" s="12">
        <f ca="1"/>
        <v>46007</v>
      </c>
      <c r="D162" s="12">
        <f ca="1"/>
        <v>46008</v>
      </c>
      <c r="E162" s="12">
        <f ca="1"/>
        <v>46009</v>
      </c>
      <c r="F162" s="12">
        <f ca="1"/>
        <v>46010</v>
      </c>
      <c r="G162" s="12">
        <f ca="1"/>
        <v>46011</v>
      </c>
      <c r="H162" s="13">
        <f ca="1"/>
        <v>46012</v>
      </c>
      <c r="I162" s="21"/>
    </row>
    <row r="163" spans="1:9" ht="56.25" customHeight="1" x14ac:dyDescent="0.3">
      <c r="A163" s="21"/>
      <c r="B163" s="6"/>
      <c r="C163" s="6"/>
      <c r="D163" s="6"/>
      <c r="E163" s="6"/>
      <c r="F163" s="6"/>
      <c r="G163" s="6"/>
      <c r="H163" s="7"/>
      <c r="I163" s="21"/>
    </row>
    <row r="164" spans="1:9" ht="16.5" customHeight="1" x14ac:dyDescent="0.3">
      <c r="A164" s="21"/>
      <c r="B164" s="12">
        <f t="array" aca="1" ref="B164:H164" ca="1">Napok+22+DATE(Naptár12Év,Naptár12HónapBeállítás,1)-WEEKDAY(DATE(Naptár12Év,Naptár12HónapBeállítás,1),HétköznapBeállítás)</f>
        <v>46013</v>
      </c>
      <c r="C164" s="12">
        <f ca="1"/>
        <v>46014</v>
      </c>
      <c r="D164" s="31">
        <f ca="1"/>
        <v>46015</v>
      </c>
      <c r="E164" s="28">
        <f ca="1"/>
        <v>46016</v>
      </c>
      <c r="F164" s="28">
        <f ca="1"/>
        <v>46017</v>
      </c>
      <c r="G164" s="12">
        <f ca="1"/>
        <v>46018</v>
      </c>
      <c r="H164" s="13">
        <f ca="1"/>
        <v>46019</v>
      </c>
      <c r="I164" s="21"/>
    </row>
    <row r="165" spans="1:9" ht="56.25" customHeight="1" x14ac:dyDescent="0.3">
      <c r="A165" s="21"/>
      <c r="B165" s="6"/>
      <c r="C165" s="6"/>
      <c r="D165" s="6"/>
      <c r="E165" s="6"/>
      <c r="F165" s="6"/>
      <c r="G165" s="6"/>
      <c r="H165" s="7"/>
      <c r="I165" s="21"/>
    </row>
    <row r="166" spans="1:9" ht="16.5" customHeight="1" x14ac:dyDescent="0.3">
      <c r="A166" s="21"/>
      <c r="B166" s="12">
        <f t="array" aca="1" ref="B166:H166" ca="1">Napok+29+DATE(Naptár12Év,Naptár12HónapBeállítás,1)-WEEKDAY(DATE(Naptár12Év,Naptár12HónapBeállítás,1),HétköznapBeállítás)</f>
        <v>46020</v>
      </c>
      <c r="C166" s="12">
        <f ca="1"/>
        <v>46021</v>
      </c>
      <c r="D166" s="12">
        <f ca="1"/>
        <v>46022</v>
      </c>
      <c r="E166" s="23">
        <f ca="1"/>
        <v>46023</v>
      </c>
      <c r="F166" s="23">
        <f ca="1"/>
        <v>46024</v>
      </c>
      <c r="G166" s="23">
        <f ca="1"/>
        <v>46025</v>
      </c>
      <c r="H166" s="25">
        <f ca="1"/>
        <v>46026</v>
      </c>
      <c r="I166" s="21"/>
    </row>
    <row r="167" spans="1:9" ht="57" customHeight="1" x14ac:dyDescent="0.3">
      <c r="A167" s="21"/>
      <c r="B167" s="6"/>
      <c r="C167" s="6"/>
      <c r="D167" s="6"/>
      <c r="E167" s="24"/>
      <c r="F167" s="24"/>
      <c r="G167" s="24"/>
      <c r="H167" s="26"/>
      <c r="I167" s="21"/>
    </row>
    <row r="168" spans="1:9" ht="16.5" customHeight="1" x14ac:dyDescent="0.3">
      <c r="A168" s="21"/>
      <c r="B168" s="23">
        <f t="array" aca="1" ref="B168:C168" ca="1">Napok+36+DATE(Naptár12Év,Naptár12HónapBeállítás,1)-WEEKDAY(DATE(Naptár12Év,Naptár12HónapBeállítás,1),HétköznapBeállítás)</f>
        <v>46027</v>
      </c>
      <c r="C168" s="23">
        <f ca="1"/>
        <v>46028</v>
      </c>
      <c r="D168" s="14" t="s">
        <v>1</v>
      </c>
      <c r="E168" s="15"/>
      <c r="F168" s="15"/>
      <c r="G168" s="15"/>
      <c r="H168" s="15"/>
      <c r="I168" s="21"/>
    </row>
    <row r="169" spans="1:9" ht="63.75" customHeight="1" x14ac:dyDescent="0.3">
      <c r="A169" s="21"/>
      <c r="B169" s="24"/>
      <c r="C169" s="24"/>
      <c r="D169" s="16"/>
      <c r="E169" s="11"/>
      <c r="F169" s="11"/>
      <c r="G169" s="11"/>
      <c r="H169" s="11"/>
      <c r="I169" s="21"/>
    </row>
    <row r="170" spans="1:9" x14ac:dyDescent="0.3">
      <c r="A170" s="21"/>
      <c r="B170" s="21"/>
      <c r="C170" s="21"/>
      <c r="D170" s="21"/>
      <c r="E170" s="21"/>
      <c r="F170" s="21"/>
      <c r="G170" s="21"/>
      <c r="H170" s="21"/>
      <c r="I170" s="21"/>
    </row>
  </sheetData>
  <mergeCells count="5">
    <mergeCell ref="F77:H77"/>
    <mergeCell ref="F61:H61"/>
    <mergeCell ref="B1:H1"/>
    <mergeCell ref="G49:H49"/>
    <mergeCell ref="E105:H105"/>
  </mergeCells>
  <phoneticPr fontId="2" type="noConversion"/>
  <conditionalFormatting sqref="B4:H4 B6:H6 B8:H8 B10:H10 B12:H12 B14:C14">
    <cfRule type="expression" dxfId="12" priority="51">
      <formula>MONTH(B4)&lt;&gt;Naptár1HónapBeállítás</formula>
    </cfRule>
  </conditionalFormatting>
  <conditionalFormatting sqref="B18:H18 B20:H20 B22:H22 B24:H24 B26:H26 B28:C28">
    <cfRule type="expression" dxfId="11" priority="40">
      <formula>MONTH(B18)&lt;&gt;Naptár2HónapBeállítás</formula>
    </cfRule>
  </conditionalFormatting>
  <conditionalFormatting sqref="B32:H32 B34:H34 B36:H36 B38:H38 B40:H40 B42:C42">
    <cfRule type="expression" dxfId="10" priority="38">
      <formula>MONTH(B32)&lt;&gt;Naptár3HónapBeállítás</formula>
    </cfRule>
  </conditionalFormatting>
  <conditionalFormatting sqref="B46:H46 B48:H48 B50:H50 B52:H52 B54:H54 B56:C56">
    <cfRule type="expression" dxfId="9" priority="36">
      <formula>MONTH(B46)&lt;&gt;Naptár4HónapBeállítás</formula>
    </cfRule>
  </conditionalFormatting>
  <conditionalFormatting sqref="B60:E60 B62:H62 B64:H64 B66:H66 B68:H68 B70:C70 G60:H60">
    <cfRule type="expression" dxfId="8" priority="34">
      <formula>MONTH(B60)&lt;&gt;Naptár5HónapBeállítás</formula>
    </cfRule>
  </conditionalFormatting>
  <conditionalFormatting sqref="B74:H74 B76:H76 B78:H78 B80:H80 B82:H82 B84:C84">
    <cfRule type="expression" dxfId="7" priority="32">
      <formula>MONTH(B74)&lt;&gt;Naptár6HónapBeállítás</formula>
    </cfRule>
  </conditionalFormatting>
  <conditionalFormatting sqref="B88:H88 B90:H90 B92:H92 B94:H94 B96:H96 B98:C98">
    <cfRule type="expression" dxfId="6" priority="30">
      <formula>MONTH(B88)&lt;&gt;Naptár7HónapBeállítás</formula>
    </cfRule>
  </conditionalFormatting>
  <conditionalFormatting sqref="B102:H102 B104:H104 B106:H106 B108:H108 B110:H110 B112:C112">
    <cfRule type="expression" dxfId="5" priority="28">
      <formula>MONTH(B102)&lt;&gt;Naptár8HónapBeállítás</formula>
    </cfRule>
  </conditionalFormatting>
  <conditionalFormatting sqref="B116:H116 B118:H118 B120:H120 B122:H122 B124:H124 B126:C126">
    <cfRule type="expression" dxfId="4" priority="26">
      <formula>MONTH(B116)&lt;&gt;Naptár9HónapBeállítás</formula>
    </cfRule>
  </conditionalFormatting>
  <conditionalFormatting sqref="B130:H130 B132:H132 B134:H134 B136:H136 B138:H138 B140:C140">
    <cfRule type="expression" dxfId="3" priority="16">
      <formula>MONTH(B130)&lt;&gt;Naptár10HónapBeállítás</formula>
    </cfRule>
  </conditionalFormatting>
  <conditionalFormatting sqref="B144:H144 B146:H146 B148:H148 B150:H150 B152:H152 B154:C154">
    <cfRule type="expression" dxfId="2" priority="15">
      <formula>MONTH(B144)&lt;&gt;Naptár11HónapBeállítás</formula>
    </cfRule>
  </conditionalFormatting>
  <conditionalFormatting sqref="B158:H158 B160:H160 B162:H162 B164:H164 B166:H166 B168:C168">
    <cfRule type="expression" dxfId="1" priority="14">
      <formula>MONTH(B158)&lt;&gt;Naptár12HónapBeállítás</formula>
    </cfRule>
  </conditionalFormatting>
  <conditionalFormatting sqref="F60">
    <cfRule type="expression" dxfId="0" priority="1">
      <formula>MONTH(F60)&lt;&gt;Naptár5HónapBeállítás</formula>
    </cfRule>
  </conditionalFormatting>
  <dataValidations xWindow="261" yWindow="449" count="14">
    <dataValidation type="list" errorStyle="warning" allowBlank="1" showInputMessage="1" showErrorMessage="1" error="Válassza ki a listából a hét kezdő napját. Válassza a MÉGSE gombot, az ALT+LE billentyűkombinációval jelenítse meg a lehetőségeket, majd a LE és az ENTER billentyűt lenyomva válassza ki a kívánt elemet." prompt="Ebben a cellában választhatja ki a hét kezdő napját. Nyissa meg a legördülő listát az ALT+LE billentyűkombinációval, majd a kívánt érték kiválasztása után nyomja le az ENTER billentyűt. A naptár automatikusan frissülni fog" sqref="B3" xr:uid="{F1BD2129-9A88-4948-B66C-21726BFCA06C}">
      <formula1>"VASÁRNAP,HÉTFŐ,KEDD,SZERDA,CSÜTÖRTÖK,PÉNTEK,SZOMBAT"</formula1>
    </dataValidation>
    <dataValidation type="list" errorStyle="warning" allowBlank="1" showInputMessage="1" showErrorMessage="1" error="Válassza ki a listából a naptár kezdő hónapját. Válassza a MÉGSE gombot, az ALT+LE billentyűkombinációval jelenítse meg a lehetőségeket, majd a LE és az ENTER billentyűt lenyomva válassza ki a kívánt elemet." prompt="Ebben a cellában választhatja ki a naptár kezdő hónapját. Nyissa meg a legördülő listát az ALT+LE billentyűkombinációval, majd a kívánt érték kiválasztása után nyomja le az ENTER billentyűt." sqref="C2:E2" xr:uid="{53551E00-E5B0-4337-9966-FE94B0A79FF4}">
      <formula1>"január,február,március,április,május,június,július,augusztus,szeptember,október,november,december"</formula1>
    </dataValidation>
    <dataValidation allowBlank="1" showInputMessage="1" prompt="Ez a munkafüzet egy 12 hónapos naptár. A B1 cellában adhatja meg a kezdő évet, majd jelölje ki a kezdő hónapot a C1 cellában. A naptár automatikusan frissülni fog a következő hónapokra" sqref="A2" xr:uid="{B9C54ADB-6EB6-4CB3-A49C-849D7F2296B4}"/>
    <dataValidation allowBlank="1" showInputMessage="1" showErrorMessage="1" prompt="Ebben a cellában adhatja meg az évet." sqref="B2" xr:uid="{C6218D32-0AC3-4808-A1D1-24430D4EA4BE}"/>
    <dataValidation allowBlank="1" showInputMessage="1" prompt="Automatikusan megállapított hétköznap. A hétköznapok módosításához válasszon egy új heti kezdő napot a B2 cellában" sqref="C3:H3 B17" xr:uid="{C7EC438E-1571-46C6-B247-15CA572B598D}"/>
    <dataValidation allowBlank="1" showInputMessage="1" prompt="Dátum" sqref="B4" xr:uid="{C943ADF2-E7D3-43C6-BB26-60519F1AD5C3}"/>
    <dataValidation allowBlank="1" showInputMessage="1" prompt="Itt adhatja meg a napi megjegyzéseket" sqref="B5" xr:uid="{C1E0C7A5-F11B-4FC1-BD0E-72525CD75B74}"/>
    <dataValidation allowBlank="1" showInputMessage="1" prompt="A naptári év automatikusan frissül a B1 cellában megadott év alapján." sqref="B16" xr:uid="{481F8300-46B8-44F3-ACE9-15CE568CFA6C}"/>
    <dataValidation allowBlank="1" showInputMessage="1" prompt="A naptári hónap automatikusan frissül a C1 cellában megadott hónap alapján." sqref="C16:E16" xr:uid="{20626817-C70F-4533-B74D-A7E7FD395C99}"/>
    <dataValidation allowBlank="1" showInputMessage="1" prompt="Az alábbi cellába írhatja a havi jegyzeteket." sqref="D14:H14" xr:uid="{61DDE87D-A861-4CB3-877F-9E58520C358B}"/>
    <dataValidation allowBlank="1" showInputMessage="1" prompt="Ebbe a cellába írhatja a havi jegyzeteket." sqref="D15:H15" xr:uid="{2BBDE913-F1A7-4531-A1D8-E9F6604C5196}"/>
    <dataValidation allowBlank="1" showInputMessage="1" showErrorMessage="1" prompt="A naptári év automatikusan frissül a B1 cellában megadott év alapján." sqref="B30 B44 B58 B72 B86 B100 B114 B128 B142 B156" xr:uid="{821A2952-3BDB-48BE-95E8-738BE6256048}"/>
    <dataValidation allowBlank="1" showInputMessage="1" showErrorMessage="1" prompt="A naptári hónap automatikusan frissül a C1 cellában megadott hónap alapján." sqref="C142:E142 C30:E30 C44:E44 C58:E58 C72:E72 C86:E86 C100:E100 C114:E114 C128:E128 C156:E156" xr:uid="{6E549734-9334-40D3-A787-9AF03344F9A0}"/>
    <dataValidation allowBlank="1" showInputMessage="1" showErrorMessage="1" prompt="Automatikusan megállapított hétköznap. A hétköznapok módosításához válasszon egy új heti kezdő napot a B2 cellában" sqref="C17:H17 B31:H31 B45:H45 B59:H59 B73:H73 B87:H87 B101:H101 B115:H115 B129:H129 B143:H143 B157:H157" xr:uid="{C78F3CD8-E51F-42A6-96DD-FA02C5C9777E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5" min="1" max="8" man="1"/>
    <brk id="29" min="1" max="8" man="1"/>
    <brk id="43" min="1" max="8" man="1"/>
    <brk id="57" min="1" max="8" man="1"/>
    <brk id="71" min="1" max="8" man="1"/>
    <brk id="85" min="1" max="8" man="1"/>
    <brk id="99" min="1" max="8" man="1"/>
    <brk id="113" min="1" max="8" man="1"/>
    <brk id="127" min="1" max="8" man="1"/>
    <brk id="141" min="1" max="8" man="1"/>
    <brk id="155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62</vt:i4>
      </vt:variant>
    </vt:vector>
  </HeadingPairs>
  <TitlesOfParts>
    <vt:vector size="63" baseType="lpstr">
      <vt:lpstr>Verzio_2025_02_06</vt:lpstr>
      <vt:lpstr>HétKezdete</vt:lpstr>
      <vt:lpstr>Naptár10Év</vt:lpstr>
      <vt:lpstr>Naptár10Hónap</vt:lpstr>
      <vt:lpstr>Naptár11Év</vt:lpstr>
      <vt:lpstr>Naptár11Hónap</vt:lpstr>
      <vt:lpstr>Naptár12Év</vt:lpstr>
      <vt:lpstr>Naptár12Hónap</vt:lpstr>
      <vt:lpstr>Naptár1Év</vt:lpstr>
      <vt:lpstr>Naptár1Hónap</vt:lpstr>
      <vt:lpstr>Naptár2Év</vt:lpstr>
      <vt:lpstr>Naptár2Hónap</vt:lpstr>
      <vt:lpstr>Naptár3Év</vt:lpstr>
      <vt:lpstr>Naptár3Hónap</vt:lpstr>
      <vt:lpstr>Naptár4Év</vt:lpstr>
      <vt:lpstr>Naptár4Hónap</vt:lpstr>
      <vt:lpstr>Naptár5Év</vt:lpstr>
      <vt:lpstr>Naptár5Hónap</vt:lpstr>
      <vt:lpstr>Naptár6Év</vt:lpstr>
      <vt:lpstr>Naptár6Hónap</vt:lpstr>
      <vt:lpstr>Naptár7Év</vt:lpstr>
      <vt:lpstr>Naptár7Hónap</vt:lpstr>
      <vt:lpstr>Naptár8Év</vt:lpstr>
      <vt:lpstr>Naptár8Hónap</vt:lpstr>
      <vt:lpstr>Naptár9Év</vt:lpstr>
      <vt:lpstr>Naptár9Hónap</vt:lpstr>
      <vt:lpstr>Verzio_2025_02_06!Nyomtatási_terület</vt:lpstr>
      <vt:lpstr>OszlopCímTartomány1..H12.1</vt:lpstr>
      <vt:lpstr>OszlopCímTartomány10..H54.1</vt:lpstr>
      <vt:lpstr>OszlopCímTartomány11..C56.1</vt:lpstr>
      <vt:lpstr>OszlopCímTartomány12..D56.1</vt:lpstr>
      <vt:lpstr>OszlopCímTartomány13..H68.1</vt:lpstr>
      <vt:lpstr>OszlopCímTartomány14..C70.1</vt:lpstr>
      <vt:lpstr>OszlopCímTartomány15..D70.1</vt:lpstr>
      <vt:lpstr>OszlopCímTartomány16..H82.1</vt:lpstr>
      <vt:lpstr>OszlopCímTartomány17..C84.1</vt:lpstr>
      <vt:lpstr>OszlopCímTartomány18..D84.1</vt:lpstr>
      <vt:lpstr>OszlopCímTartomány19..H96.1</vt:lpstr>
      <vt:lpstr>OszlopCímTartomány2..C14.1</vt:lpstr>
      <vt:lpstr>OszlopCímTartomány20..C98.1</vt:lpstr>
      <vt:lpstr>OszlopCímTartomány21..D98.1</vt:lpstr>
      <vt:lpstr>OszlopCímTartomány22..H110.1</vt:lpstr>
      <vt:lpstr>OszlopCímTartomány23..C112.1</vt:lpstr>
      <vt:lpstr>OszlopCímTartomány24..D112.1</vt:lpstr>
      <vt:lpstr>OszlopCímTartomány25..H124.1</vt:lpstr>
      <vt:lpstr>OszlopCímTartomány26..C126.1</vt:lpstr>
      <vt:lpstr>OszlopCímTartomány27..D126.1</vt:lpstr>
      <vt:lpstr>OszlopCímTartomány28..H138.1</vt:lpstr>
      <vt:lpstr>OszlopCímTartomány29..C140.1</vt:lpstr>
      <vt:lpstr>OszlopCímTartomány3..D14.1</vt:lpstr>
      <vt:lpstr>OszlopCímTartomány30..D140.1</vt:lpstr>
      <vt:lpstr>OszlopCímTartomány31..H152.1</vt:lpstr>
      <vt:lpstr>OszlopCímTartomány32..C154.1</vt:lpstr>
      <vt:lpstr>OszlopCímTartomány33..D154.1</vt:lpstr>
      <vt:lpstr>OszlopCímTartomány34..H166.1</vt:lpstr>
      <vt:lpstr>OszlopCímTartomány35..C168.1</vt:lpstr>
      <vt:lpstr>OszlopCímTartomány36..D168.1</vt:lpstr>
      <vt:lpstr>OszlopCímTartomány4..H26.1</vt:lpstr>
      <vt:lpstr>OszlopCímTartomány5..C28.1</vt:lpstr>
      <vt:lpstr>OszlopCímTartomány6..D28.1</vt:lpstr>
      <vt:lpstr>OszlopCímTartomány7..H40.1</vt:lpstr>
      <vt:lpstr>OszlopCímTartomány8..C42.1</vt:lpstr>
      <vt:lpstr>OszlopCímTartomány9..D42.1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2025-03-18T10:14:44Z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